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marcelpanzer/Downloads/"/>
    </mc:Choice>
  </mc:AlternateContent>
  <xr:revisionPtr revIDLastSave="0" documentId="13_ncr:1_{0451AA4C-A4DF-5146-BB27-4FE43F283F1A}" xr6:coauthVersionLast="47" xr6:coauthVersionMax="47" xr10:uidLastSave="{00000000-0000-0000-0000-000000000000}"/>
  <bookViews>
    <workbookView xWindow="0" yWindow="760" windowWidth="30240" windowHeight="18880" activeTab="8" xr2:uid="{00000000-000D-0000-FFFF-FFFF00000000}"/>
  </bookViews>
  <sheets>
    <sheet name="00_Summary" sheetId="1" r:id="rId1"/>
    <sheet name="01_Ziele" sheetId="2" r:id="rId2"/>
    <sheet name="02_Vorbereitung" sheetId="3" r:id="rId3"/>
    <sheet name="03_Demo-Drehbuch" sheetId="4" r:id="rId4"/>
    <sheet name="04_Fragenkatalog" sheetId="5" r:id="rId5"/>
    <sheet name="05_Bewertung" sheetId="6" r:id="rId6"/>
    <sheet name="06_Nachbereitung_PoC" sheetId="7" r:id="rId7"/>
    <sheet name="07_Stolperfallen" sheetId="8" r:id="rId8"/>
    <sheet name="08_Dashboard" sheetId="9" r:id="rId9"/>
    <sheet name="Listen" sheetId="10" r:id="rId10"/>
    <sheet name="Legende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9" l="1"/>
  <c r="B15" i="1" s="1"/>
  <c r="B6" i="1"/>
  <c r="B4" i="9"/>
  <c r="B6" i="9"/>
  <c r="B16" i="1" s="1"/>
  <c r="B7" i="9"/>
  <c r="B17" i="1" s="1"/>
  <c r="B8" i="9"/>
  <c r="B18" i="1" s="1"/>
  <c r="C8" i="9"/>
  <c r="C18" i="1" s="1"/>
  <c r="C7" i="9"/>
  <c r="C17" i="1" s="1"/>
  <c r="C6" i="9"/>
  <c r="C16" i="1" s="1"/>
  <c r="C5" i="9"/>
  <c r="C15" i="1" s="1"/>
  <c r="C4" i="9"/>
  <c r="C14" i="1" s="1"/>
  <c r="G33" i="6"/>
  <c r="H33" i="6" s="1"/>
  <c r="G32" i="6"/>
  <c r="H32" i="6" s="1"/>
  <c r="G31" i="6"/>
  <c r="H31" i="6" s="1"/>
  <c r="H30" i="6"/>
  <c r="G30" i="6"/>
  <c r="G29" i="6"/>
  <c r="H29" i="6" s="1"/>
  <c r="G28" i="6"/>
  <c r="H28" i="6" s="1"/>
  <c r="D8" i="9" s="1"/>
  <c r="D18" i="1" s="1"/>
  <c r="H27" i="6"/>
  <c r="G27" i="6"/>
  <c r="G26" i="6"/>
  <c r="H26" i="6" s="1"/>
  <c r="H25" i="6"/>
  <c r="G25" i="6"/>
  <c r="G24" i="6"/>
  <c r="H24" i="6" s="1"/>
  <c r="H23" i="6"/>
  <c r="G23" i="6"/>
  <c r="G22" i="6"/>
  <c r="H22" i="6" s="1"/>
  <c r="D7" i="9" s="1"/>
  <c r="D17" i="1" s="1"/>
  <c r="H21" i="6"/>
  <c r="G21" i="6"/>
  <c r="G20" i="6"/>
  <c r="H20" i="6" s="1"/>
  <c r="H19" i="6"/>
  <c r="G19" i="6"/>
  <c r="G18" i="6"/>
  <c r="H18" i="6" s="1"/>
  <c r="H17" i="6"/>
  <c r="G17" i="6"/>
  <c r="H16" i="6"/>
  <c r="D6" i="9" s="1"/>
  <c r="D16" i="1" s="1"/>
  <c r="G16" i="6"/>
  <c r="G15" i="6"/>
  <c r="H15" i="6" s="1"/>
  <c r="H14" i="6"/>
  <c r="G14" i="6"/>
  <c r="G13" i="6"/>
  <c r="H13" i="6" s="1"/>
  <c r="H12" i="6"/>
  <c r="G12" i="6"/>
  <c r="G11" i="6"/>
  <c r="H11" i="6" s="1"/>
  <c r="H10" i="6"/>
  <c r="G10" i="6"/>
  <c r="G9" i="6"/>
  <c r="H9" i="6" s="1"/>
  <c r="H8" i="6"/>
  <c r="G8" i="6"/>
  <c r="G7" i="6"/>
  <c r="H7" i="6" s="1"/>
  <c r="H6" i="6"/>
  <c r="G6" i="6"/>
  <c r="H5" i="6"/>
  <c r="G5" i="6"/>
  <c r="G4" i="6"/>
  <c r="H4" i="6" s="1"/>
  <c r="A18" i="1"/>
  <c r="A17" i="1"/>
  <c r="A16" i="1"/>
  <c r="A15" i="1"/>
  <c r="A14" i="1"/>
  <c r="C11" i="1"/>
  <c r="B11" i="1"/>
  <c r="C10" i="1"/>
  <c r="B10" i="1"/>
  <c r="C9" i="1"/>
  <c r="C8" i="1"/>
  <c r="B8" i="1"/>
  <c r="C7" i="1"/>
  <c r="B7" i="1"/>
  <c r="C6" i="1"/>
  <c r="C5" i="1"/>
  <c r="B5" i="1"/>
  <c r="C4" i="1"/>
  <c r="B4" i="1"/>
  <c r="E5" i="9" l="1"/>
  <c r="E6" i="9"/>
  <c r="E7" i="9"/>
  <c r="E8" i="9"/>
  <c r="E4" i="9"/>
  <c r="B14" i="1"/>
  <c r="D5" i="9"/>
  <c r="D4" i="9"/>
  <c r="E14" i="1" l="1"/>
  <c r="D15" i="1"/>
  <c r="E15" i="1"/>
  <c r="E18" i="1"/>
  <c r="E17" i="1"/>
  <c r="E16" i="1"/>
  <c r="B9" i="1"/>
  <c r="D14" i="1"/>
</calcChain>
</file>

<file path=xl/sharedStrings.xml><?xml version="1.0" encoding="utf-8"?>
<sst xmlns="http://schemas.openxmlformats.org/spreadsheetml/2006/main" count="749" uniqueCount="460">
  <si>
    <t>Übersicht &amp; Navigation: Dieses Blatt fasst die wichtigsten Kennzahlen deiner Demo-Workbooks zusammen (Ziele, Vorbereitung, Drehbuch-Ergebnisse, Bewertung, PoC-Status) und verlinkt direkt in die Detail-Reiter. Pflege Inhalte in den jeweiligen Reitern – Kennzahlen aktualisieren sich automatisch.</t>
  </si>
  <si>
    <t>Bereich</t>
  </si>
  <si>
    <t>Wert/Status</t>
  </si>
  <si>
    <t>Details/Link</t>
  </si>
  <si>
    <t>Ziele definiert (Anzahl)</t>
  </si>
  <si>
    <t>Vorbereitungsaufgaben offen</t>
  </si>
  <si>
    <t>Szenarien im Demo-Drehbuch</t>
  </si>
  <si>
    <t>K.O.-Treffer (Demo)</t>
  </si>
  <si>
    <t>Offene Fragen (Katalog)</t>
  </si>
  <si>
    <t>Summe gewichtete Scores (Top-Anbieter)</t>
  </si>
  <si>
    <t>PoC-Schritte offen</t>
  </si>
  <si>
    <t>Red Flags gesamt</t>
  </si>
  <si>
    <t>Anbieter</t>
  </si>
  <si>
    <t>Ø Demo-Score</t>
  </si>
  <si>
    <t>K.O.-Zähler</t>
  </si>
  <si>
    <t>Summe gewichtete Scores</t>
  </si>
  <si>
    <t>Rang</t>
  </si>
  <si>
    <t>Ziele &amp; Erfolgskriterien: Definiere messbare Business-Outcomes und verknüpfe sie mit Metriken, Baselines und Zielwerten. Markiere Must-haves und referenziere Risiken.</t>
  </si>
  <si>
    <t>Business-Ziel</t>
  </si>
  <si>
    <t>Metrik</t>
  </si>
  <si>
    <t>Baseline</t>
  </si>
  <si>
    <t>Zielwert</t>
  </si>
  <si>
    <t>Messmethode</t>
  </si>
  <si>
    <t>Datenquelle</t>
  </si>
  <si>
    <t>Zeitraum</t>
  </si>
  <si>
    <t>Must-have? (Ja/Nein)</t>
  </si>
  <si>
    <t>Risiko-Referenz</t>
  </si>
  <si>
    <t>Anmerkung</t>
  </si>
  <si>
    <t>Onboarding-Aufwände reduzieren</t>
  </si>
  <si>
    <t>Zeit pro Onboarding (Std)</t>
  </si>
  <si>
    <t>14</t>
  </si>
  <si>
    <t>&lt; 10</t>
  </si>
  <si>
    <t>Zeitmessung/Timesheets</t>
  </si>
  <si>
    <t>HR/Talent</t>
  </si>
  <si>
    <t>6 Monate</t>
  </si>
  <si>
    <t>Ja</t>
  </si>
  <si>
    <t>R-01</t>
  </si>
  <si>
    <t>Automationen &amp; klare Checklisten</t>
  </si>
  <si>
    <t>Self-Service-Nutzung steigern</t>
  </si>
  <si>
    <t>Aktive Self-Service-Quote</t>
  </si>
  <si>
    <t>52%</t>
  </si>
  <si>
    <t>≥ 70%</t>
  </si>
  <si>
    <t>Nutzungsreport/App-Analytics</t>
  </si>
  <si>
    <t>Core HR</t>
  </si>
  <si>
    <t>3 Monate</t>
  </si>
  <si>
    <t>R-02</t>
  </si>
  <si>
    <t>UX &amp; Mobile sind kritisch</t>
  </si>
  <si>
    <t>Payroll-Qualität erhöhen</t>
  </si>
  <si>
    <t>Korrekturquote pro Monat</t>
  </si>
  <si>
    <t>2.5%</t>
  </si>
  <si>
    <t>&lt; 1%</t>
  </si>
  <si>
    <t>Abweichungsreport Payroll</t>
  </si>
  <si>
    <t>Payroll</t>
  </si>
  <si>
    <t>R-03</t>
  </si>
  <si>
    <t>Regelwerk &amp; Exporte prüfen</t>
  </si>
  <si>
    <t>Time-to-Hire senken</t>
  </si>
  <si>
    <t>Durchschnitt Tage bis Vertrag</t>
  </si>
  <si>
    <t>38</t>
  </si>
  <si>
    <t>&lt; 25</t>
  </si>
  <si>
    <t>ATS-Report</t>
  </si>
  <si>
    <t>Recruiting</t>
  </si>
  <si>
    <t>Nein</t>
  </si>
  <si>
    <t>R-04</t>
  </si>
  <si>
    <t>Multiposting &amp; Templates</t>
  </si>
  <si>
    <t>Reporting beschleunigen</t>
  </si>
  <si>
    <t>Zeit bis Management-Report</t>
  </si>
  <si>
    <t>5 Tage</t>
  </si>
  <si>
    <t>≤ 1 Tag</t>
  </si>
  <si>
    <t>BI/Report-Leadtime</t>
  </si>
  <si>
    <t>Analytics</t>
  </si>
  <si>
    <t>R-05</t>
  </si>
  <si>
    <t>Ad-hoc &amp; Export-Standards</t>
  </si>
  <si>
    <t>Fehlertickets senken</t>
  </si>
  <si>
    <t>HR-Service: First-Contact-Resolution</t>
  </si>
  <si>
    <t>62%</t>
  </si>
  <si>
    <t>≥ 80%</t>
  </si>
  <si>
    <t>Ticket-System-Report</t>
  </si>
  <si>
    <t>HR-Service</t>
  </si>
  <si>
    <t>R-06</t>
  </si>
  <si>
    <t>Wissensdatenbank/Guides</t>
  </si>
  <si>
    <t>Monatsabschluss beschleunigen</t>
  </si>
  <si>
    <t>Zeit bis Payroll-Close (Tage)</t>
  </si>
  <si>
    <t>5</t>
  </si>
  <si>
    <t>≤ 2</t>
  </si>
  <si>
    <t>Payroll-Closing-Report</t>
  </si>
  <si>
    <t>2 Monate</t>
  </si>
  <si>
    <t>R-07</t>
  </si>
  <si>
    <t>Exporte &amp; Validierungen</t>
  </si>
  <si>
    <t>Vorbereitung: Team, Use-Cases, Daten &amp; Technik. Steuere Verantwortlichkeiten, Prioritäten und Nachweise, damit Demos vergleichbar und belastbar werden.</t>
  </si>
  <si>
    <t>Aufgabe</t>
  </si>
  <si>
    <t>Owner</t>
  </si>
  <si>
    <t>Persona/Rolle</t>
  </si>
  <si>
    <t>Priorität</t>
  </si>
  <si>
    <t>Status</t>
  </si>
  <si>
    <t>Fällig am</t>
  </si>
  <si>
    <t>Nachweise/Links</t>
  </si>
  <si>
    <t>Kommentar</t>
  </si>
  <si>
    <t>Team</t>
  </si>
  <si>
    <t>RACI definieren &amp; Demo-Owner je Use-Case setzen</t>
  </si>
  <si>
    <t>Projektleitung</t>
  </si>
  <si>
    <t>HR Admin</t>
  </si>
  <si>
    <t>Hoch</t>
  </si>
  <si>
    <t>in Prüfung</t>
  </si>
  <si>
    <t>BR/DSB früh einbinden</t>
  </si>
  <si>
    <t>Use-Cases</t>
  </si>
  <si>
    <t>Happy Paths + Edge Cases beschreiben</t>
  </si>
  <si>
    <t>HR Prozess</t>
  </si>
  <si>
    <t>Manager</t>
  </si>
  <si>
    <t>offen</t>
  </si>
  <si>
    <t>Fehlerszenarien einplanen</t>
  </si>
  <si>
    <t>Daten</t>
  </si>
  <si>
    <t>Testdatenset anonymisieren &amp; bereitstellen</t>
  </si>
  <si>
    <t>IT/IDP</t>
  </si>
  <si>
    <t>Mittel</t>
  </si>
  <si>
    <t>Mehrfachbeschäftigung, Tarif</t>
  </si>
  <si>
    <t>Technik</t>
  </si>
  <si>
    <t>SSO/SCIM vorbereiten; Sandbox prüfen</t>
  </si>
  <si>
    <t>IDP-Slot buchen</t>
  </si>
  <si>
    <t>Mobile</t>
  </si>
  <si>
    <t>Smartphone-Demo zusichern</t>
  </si>
  <si>
    <t>Mitarbeitende</t>
  </si>
  <si>
    <t>beantwortet</t>
  </si>
  <si>
    <t>iOS/Android zeigen</t>
  </si>
  <si>
    <t>Fragen</t>
  </si>
  <si>
    <t>Fragenkatalog finalisieren</t>
  </si>
  <si>
    <t>Security/Legal</t>
  </si>
  <si>
    <t>Datenschutz</t>
  </si>
  <si>
    <t>AVV/TOMs, Subprozessoren</t>
  </si>
  <si>
    <t>Compliance</t>
  </si>
  <si>
    <t>Betriebsrat, Datenschutz, IT-Security informieren</t>
  </si>
  <si>
    <t>Gates &amp; Timeline teilen</t>
  </si>
  <si>
    <t>Logistik</t>
  </si>
  <si>
    <t>Kalendereinladungen &amp; Recording klären</t>
  </si>
  <si>
    <t>PMO</t>
  </si>
  <si>
    <t>Freigaben für Screens</t>
  </si>
  <si>
    <t>Demo-Drehbuch: Steuere dein 90-Min-Format mit Szenarien, Use-Cases, Daten, erwarteten Ergebnissen, K.O.-Kriterien und Evidenz. Bewerte live (1–10) und notiere To-Dos.</t>
  </si>
  <si>
    <t>Zeitbox (Min)</t>
  </si>
  <si>
    <t>Szenario</t>
  </si>
  <si>
    <t>Use Case</t>
  </si>
  <si>
    <t>Persona</t>
  </si>
  <si>
    <t>Daten/Fälle</t>
  </si>
  <si>
    <t>Erwartetes Ergebnis</t>
  </si>
  <si>
    <t>K.O.?</t>
  </si>
  <si>
    <t>Prüfpunkt</t>
  </si>
  <si>
    <t>Evidenz/Beweis</t>
  </si>
  <si>
    <t>Beobachtung</t>
  </si>
  <si>
    <t>Score (1–10)</t>
  </si>
  <si>
    <t>To-Dos/Nachforderung</t>
  </si>
  <si>
    <t>Anbieter A</t>
  </si>
  <si>
    <t>Hire-to-Pay</t>
  </si>
  <si>
    <t>Vertrag → eSign → IT-Ticket</t>
  </si>
  <si>
    <t>Neuhire, Vollzeit</t>
  </si>
  <si>
    <t>Durchgängiger Workflow inkl. Genehmigungen</t>
  </si>
  <si>
    <t>Integrationen</t>
  </si>
  <si>
    <t>Signierter Vertrag, Ticket-ID</t>
  </si>
  <si>
    <t>Flow flüssig</t>
  </si>
  <si>
    <t>IT-Felder anpassbar?</t>
  </si>
  <si>
    <t>Anbieter B</t>
  </si>
  <si>
    <t>Zeit → Payroll</t>
  </si>
  <si>
    <t>Schichttausch mit Zuschlag</t>
  </si>
  <si>
    <t>Schicht mit Nachtzuschlag</t>
  </si>
  <si>
    <t>Regel greift; Export korrekt (DATEV)</t>
  </si>
  <si>
    <t>Exportdatei, Regel-Log</t>
  </si>
  <si>
    <t>Zuschlagslogik ok</t>
  </si>
  <si>
    <t>SPoC Payroll klären</t>
  </si>
  <si>
    <t>Anbieter C</t>
  </si>
  <si>
    <t>Self-Service</t>
  </si>
  <si>
    <t>Adresse/Bank ändern + Genehmigung</t>
  </si>
  <si>
    <t>Adresse + IBAN</t>
  </si>
  <si>
    <t>Self-Service, Rollenrechte, Audit-Trail</t>
  </si>
  <si>
    <t>UX</t>
  </si>
  <si>
    <t>Audit-Log Screenshot</t>
  </si>
  <si>
    <t>UX intuitiv</t>
  </si>
  <si>
    <t>Barrierefreiheit testen</t>
  </si>
  <si>
    <t>Anbieter D</t>
  </si>
  <si>
    <t>Admin-Konfig</t>
  </si>
  <si>
    <t>Neues Feld + Regel anlegen</t>
  </si>
  <si>
    <t>Custom Feld: Zulage</t>
  </si>
  <si>
    <t>Live-Konfiguration ohne Neustart</t>
  </si>
  <si>
    <t>Security</t>
  </si>
  <si>
    <t>Änderungsprotokoll</t>
  </si>
  <si>
    <t>Fehlermeldung verständlich</t>
  </si>
  <si>
    <t>Rollback möglich?</t>
  </si>
  <si>
    <t>Anbieter E</t>
  </si>
  <si>
    <t>Reporting</t>
  </si>
  <si>
    <t>Ad-hoc-Report ‚Fluktuation‘</t>
  </si>
  <si>
    <t>Filter: Team/Quartal</t>
  </si>
  <si>
    <t>Filter/Drilldown, Export CSV</t>
  </si>
  <si>
    <t>CSV-Datei</t>
  </si>
  <si>
    <t>Export ok</t>
  </si>
  <si>
    <t>BI-Connector prüfen</t>
  </si>
  <si>
    <t>Urlaub beantragen &amp; Vertretung</t>
  </si>
  <si>
    <t>Urlaub, Vertreter</t>
  </si>
  <si>
    <t>Mobiler Flow mit Push</t>
  </si>
  <si>
    <t>App Screenrec</t>
  </si>
  <si>
    <t>Sehr schnell</t>
  </si>
  <si>
    <t>Offline-Puffer prüfen</t>
  </si>
  <si>
    <t>Onboarding</t>
  </si>
  <si>
    <t>Checkliste mit IT-Task</t>
  </si>
  <si>
    <t>Startdatum + Hardware</t>
  </si>
  <si>
    <t>Tasks automatisch verteilt</t>
  </si>
  <si>
    <t>IT-Ticket-Link</t>
  </si>
  <si>
    <t>Ende-zu-Ende stimmig</t>
  </si>
  <si>
    <t>SLAs für Tasks</t>
  </si>
  <si>
    <t>Org-Wechsel</t>
  </si>
  <si>
    <t>Vorgesetztenwechsel mit Serienauswirkung</t>
  </si>
  <si>
    <t>Teamwechsel + Budget</t>
  </si>
  <si>
    <t>Berichte &amp; Rechte passen sich an</t>
  </si>
  <si>
    <t>Org-Change Protokoll</t>
  </si>
  <si>
    <t>Kleine Verzögerung</t>
  </si>
  <si>
    <t>Event-Logs prüfen</t>
  </si>
  <si>
    <t>Export/Exit</t>
  </si>
  <si>
    <t>Vollständiger Datenexport</t>
  </si>
  <si>
    <t>Alle Entitäten exportiert</t>
  </si>
  <si>
    <t>Export-Archiv</t>
  </si>
  <si>
    <t>Format vollständig</t>
  </si>
  <si>
    <t>Exportzeitplan definieren</t>
  </si>
  <si>
    <t>Webhooks</t>
  </si>
  <si>
    <t>Onboarding Event-Stream</t>
  </si>
  <si>
    <t>Event: Vertrag unterschrieben</t>
  </si>
  <si>
    <t>Signierte Events, Retry</t>
  </si>
  <si>
    <t>Signaturprüfung</t>
  </si>
  <si>
    <t>Stabil</t>
  </si>
  <si>
    <t>DLQ vorhanden?</t>
  </si>
  <si>
    <t>Performance</t>
  </si>
  <si>
    <t>Kalibrierungsrunde</t>
  </si>
  <si>
    <t>3 Teams, Quartal</t>
  </si>
  <si>
    <t>Vergleichbarkeit gewährleistet</t>
  </si>
  <si>
    <t>Kalibrier-Protokoll</t>
  </si>
  <si>
    <t>Leitfäden vorhanden</t>
  </si>
  <si>
    <t>Bias-Hinweise aktivieren</t>
  </si>
  <si>
    <t>Learning</t>
  </si>
  <si>
    <t>Skill-Graph → Lernpfad</t>
  </si>
  <si>
    <t>Skill: Python</t>
  </si>
  <si>
    <t>Auto-Vorschlag Kurse</t>
  </si>
  <si>
    <t>Kursliste</t>
  </si>
  <si>
    <t>Übersichtlich</t>
  </si>
  <si>
    <t>Externer Katalog?</t>
  </si>
  <si>
    <t>Access Mgmt</t>
  </si>
  <si>
    <t>Rollen-/Rechteänderung</t>
  </si>
  <si>
    <t>Neue Rolle: HR Reporting</t>
  </si>
  <si>
    <t>Durchsetzung sofort</t>
  </si>
  <si>
    <t>Audit-Log</t>
  </si>
  <si>
    <t>Durchgängig</t>
  </si>
  <si>
    <t>Rollen-Separation prüfen</t>
  </si>
  <si>
    <t>Fehlermeldungen</t>
  </si>
  <si>
    <t>What-if: fehlerhafter IBAN</t>
  </si>
  <si>
    <t>IBAN falsch</t>
  </si>
  <si>
    <t>Aussagekräftiger Fehler</t>
  </si>
  <si>
    <t>Toast + Feld-Hinweis</t>
  </si>
  <si>
    <t>Klar verständlich</t>
  </si>
  <si>
    <t>Lokalisierung prüfen</t>
  </si>
  <si>
    <t>Internationalisierung</t>
  </si>
  <si>
    <t>Mehrsprachige ESS</t>
  </si>
  <si>
    <t>DE/EN/ES</t>
  </si>
  <si>
    <t>Sprache/Zeitzonen korrekt</t>
  </si>
  <si>
    <t>Screenshots</t>
  </si>
  <si>
    <t>Stimmig</t>
  </si>
  <si>
    <t>HR-Content übersetzen</t>
  </si>
  <si>
    <t>Fragenkatalog: Sammle strukturierte Fragen, pflege Priorität/Status und verknüpfe belastbare Evidenz. Nutze Owner und Fälligkeitsdatum für Verfolgung.</t>
  </si>
  <si>
    <t>Thema</t>
  </si>
  <si>
    <t>Frage</t>
  </si>
  <si>
    <t>Erwartete Evidenz</t>
  </si>
  <si>
    <t>Antwort Anbieter A</t>
  </si>
  <si>
    <t>Antwort Anbieter B</t>
  </si>
  <si>
    <t>Antwort Anbieter C</t>
  </si>
  <si>
    <t>Referenzen/Links</t>
  </si>
  <si>
    <t>Produkt</t>
  </si>
  <si>
    <t>Welche Konfigurationen kann HR ohne IT vornehmen?</t>
  </si>
  <si>
    <t>Live-Demo + Doku</t>
  </si>
  <si>
    <t>Admin-Guide Link</t>
  </si>
  <si>
    <t>Änderungslog, Versionierung</t>
  </si>
  <si>
    <t>Gibt es SCIM 2.0 für Provisionierung?</t>
  </si>
  <si>
    <t>API-Doku + Sandbox</t>
  </si>
  <si>
    <t>SCIM Spec</t>
  </si>
  <si>
    <t>Edge Cases: Wiedereintritt</t>
  </si>
  <si>
    <t>Sicherheit/Datenschutz</t>
  </si>
  <si>
    <t>ISO 27001/BSI C5 gültig?</t>
  </si>
  <si>
    <t>Zertifikate + Gültigkeit</t>
  </si>
  <si>
    <t>Zertifikat-PDF</t>
  </si>
  <si>
    <t>Subprozessoren-Liste</t>
  </si>
  <si>
    <t>Betrieb/Support</t>
  </si>
  <si>
    <t>Welche SLAs/Incident-Prozesse gelten?</t>
  </si>
  <si>
    <t>SLA-Dokument</t>
  </si>
  <si>
    <t>99,9% Uptime; RTO 4h</t>
  </si>
  <si>
    <t>99,5% Uptime; RTO 8h</t>
  </si>
  <si>
    <t>nachgereicht</t>
  </si>
  <si>
    <t>Operations</t>
  </si>
  <si>
    <t>Wartungsfenster</t>
  </si>
  <si>
    <t>Implementierung/Migration</t>
  </si>
  <si>
    <t>Wie laufen Datenmigration &amp; Mapping?</t>
  </si>
  <si>
    <t>Migrationsplan</t>
  </si>
  <si>
    <t>Mapping-Sheet</t>
  </si>
  <si>
    <t>Consulting</t>
  </si>
  <si>
    <t>Dublettenhandling</t>
  </si>
  <si>
    <t>Kosten/TCO</t>
  </si>
  <si>
    <t>Gibt es API-/Storage-Gebühren?</t>
  </si>
  <si>
    <t>Preisblatt</t>
  </si>
  <si>
    <t>Niedrig</t>
  </si>
  <si>
    <t>Preisübersicht</t>
  </si>
  <si>
    <t>Einkauf</t>
  </si>
  <si>
    <t>Budget-Transparenz</t>
  </si>
  <si>
    <t>Roadmap</t>
  </si>
  <si>
    <t>Wie transparent sind Releases?</t>
  </si>
  <si>
    <t>Release Notes + Roadmap</t>
  </si>
  <si>
    <t>Roadmap-URL</t>
  </si>
  <si>
    <t>PO</t>
  </si>
  <si>
    <t>Feature Flags</t>
  </si>
  <si>
    <t>Gibt es Webhook-Signaturen &amp; Retry?</t>
  </si>
  <si>
    <t>Doku + Beispiel</t>
  </si>
  <si>
    <t>Webhook-Doku</t>
  </si>
  <si>
    <t>Idempotenz</t>
  </si>
  <si>
    <t>Unterstützt Ihr MFA/SSO via OIDC/SAML?</t>
  </si>
  <si>
    <t>Doku + Konfig-Screens</t>
  </si>
  <si>
    <t>SSO-Guide</t>
  </si>
  <si>
    <t>Session Mgmt</t>
  </si>
  <si>
    <t>Barrierefreiheit (WCAG) – Status?</t>
  </si>
  <si>
    <t>Selbstbewertung + Plan</t>
  </si>
  <si>
    <t>WCAG-Statement</t>
  </si>
  <si>
    <t>Kontraste/Keyboard</t>
  </si>
  <si>
    <t>Wie erfolgt Logging/Monitoring?</t>
  </si>
  <si>
    <t>Doku + Beispiel-Logs</t>
  </si>
  <si>
    <t>Ops-Handbuch</t>
  </si>
  <si>
    <t>Alerting</t>
  </si>
  <si>
    <t>Welche Teststufen unterstützen Sie?</t>
  </si>
  <si>
    <t>Testplan/Vorgehen</t>
  </si>
  <si>
    <t>Testhandbuch</t>
  </si>
  <si>
    <t>UAT/Handover</t>
  </si>
  <si>
    <t>Gibt es Gebühren für API-Calls?</t>
  </si>
  <si>
    <t>Rate-Limits</t>
  </si>
  <si>
    <t>Wie gehen Sie mit Breaking Changes um?</t>
  </si>
  <si>
    <t>Policy/Changelog</t>
  </si>
  <si>
    <t>Change-Policy</t>
  </si>
  <si>
    <t>Versionierung</t>
  </si>
  <si>
    <t>Bewertungsmatrix &amp; Scoring: Konsolidiere die Demo-Eindrücke. Drei Bewerter vergeben Scores (1–10); Mittelwert und gewichteter Score werden automatisch berechnet.</t>
  </si>
  <si>
    <t>Kriterium</t>
  </si>
  <si>
    <t>Gewicht (%)</t>
  </si>
  <si>
    <t>Bewerter 1 (1–10)</t>
  </si>
  <si>
    <t>Bewerter 2 (1–10)</t>
  </si>
  <si>
    <t>Bewerter 3 (1–10)</t>
  </si>
  <si>
    <t>Mittelwert Score</t>
  </si>
  <si>
    <t>Gewichteter Score</t>
  </si>
  <si>
    <t>Nachweis-Link</t>
  </si>
  <si>
    <t>Funktions-Fit</t>
  </si>
  <si>
    <t>Beispiel für Anbieter A - Funktions-Fit</t>
  </si>
  <si>
    <t>Usability/UX</t>
  </si>
  <si>
    <t>Beispiel für Anbieter A - Usability/UX</t>
  </si>
  <si>
    <t>Beispiel für Anbieter A - Integrationen</t>
  </si>
  <si>
    <t>Sicherheit/Compliance</t>
  </si>
  <si>
    <t>Beispiel für Anbieter A - Sicherheit/Compliance</t>
  </si>
  <si>
    <t>Beispiel für Anbieter A - Betrieb/Support</t>
  </si>
  <si>
    <t>TCO</t>
  </si>
  <si>
    <t>Beispiel für Anbieter A - TCO</t>
  </si>
  <si>
    <t>Beispiel für Anbieter B - Funktions-Fit</t>
  </si>
  <si>
    <t>Beispiel für Anbieter B - Usability/UX</t>
  </si>
  <si>
    <t>Beispiel für Anbieter B - Integrationen</t>
  </si>
  <si>
    <t>Beispiel für Anbieter B - Sicherheit/Compliance</t>
  </si>
  <si>
    <t>Beispiel für Anbieter B - Betrieb/Support</t>
  </si>
  <si>
    <t>Beispiel für Anbieter B - TCO</t>
  </si>
  <si>
    <t>Beispiel für Anbieter C - Funktions-Fit</t>
  </si>
  <si>
    <t>Beispiel für Anbieter C - Usability/UX</t>
  </si>
  <si>
    <t>Beispiel für Anbieter C - Integrationen</t>
  </si>
  <si>
    <t>Beispiel für Anbieter C - Sicherheit/Compliance</t>
  </si>
  <si>
    <t>Beispiel für Anbieter C - Betrieb/Support</t>
  </si>
  <si>
    <t>Beispiel für Anbieter C - TCO</t>
  </si>
  <si>
    <t>Beispiel für Anbieter D - Funktions-Fit</t>
  </si>
  <si>
    <t>Beispiel für Anbieter D - Usability/UX</t>
  </si>
  <si>
    <t>Beispiel für Anbieter D - Integrationen</t>
  </si>
  <si>
    <t>Beispiel für Anbieter D - Sicherheit/Compliance</t>
  </si>
  <si>
    <t>Beispiel für Anbieter D - Betrieb/Support</t>
  </si>
  <si>
    <t>Beispiel für Anbieter D - TCO</t>
  </si>
  <si>
    <t>Beispiel für Anbieter E - Funktions-Fit</t>
  </si>
  <si>
    <t>Beispiel für Anbieter E - Usability/UX</t>
  </si>
  <si>
    <t>Beispiel für Anbieter E - Integrationen</t>
  </si>
  <si>
    <t>Beispiel für Anbieter E - Sicherheit/Compliance</t>
  </si>
  <si>
    <t>Beispiel für Anbieter E - Betrieb/Support</t>
  </si>
  <si>
    <t>Beispiel für Anbieter E - TCO</t>
  </si>
  <si>
    <t>Nachbereitung &amp; Übergang in den PoC: Priorisiere die Nachweise aus der Demo und plane PoC-Schritte mit Erfolgskriterien und Exit-Regeln.</t>
  </si>
  <si>
    <t>Schritt</t>
  </si>
  <si>
    <t>Beschreibung</t>
  </si>
  <si>
    <t>Start</t>
  </si>
  <si>
    <t>Ende</t>
  </si>
  <si>
    <t>Erfolgskriterium</t>
  </si>
  <si>
    <t>Exit-Regel</t>
  </si>
  <si>
    <t>Artefakte/Links</t>
  </si>
  <si>
    <t>Debrief</t>
  </si>
  <si>
    <t>30–45 Min Team-Abstimmung; Abweichungen klären</t>
  </si>
  <si>
    <t>Abweichungen &lt; 2 Punkte</t>
  </si>
  <si>
    <t>Offene Punkte dokumentiert</t>
  </si>
  <si>
    <t>Debrief-Protokoll</t>
  </si>
  <si>
    <t>Sandbox</t>
  </si>
  <si>
    <t>Sandbox-Zugänge &amp; Testdaten aktivieren</t>
  </si>
  <si>
    <t>Zugang für 3 Rollen aktiv</t>
  </si>
  <si>
    <t>Bei Blocker: Eskalation</t>
  </si>
  <si>
    <t>Zugangsliste</t>
  </si>
  <si>
    <t>PoC Use-Cases</t>
  </si>
  <si>
    <t>Kritischste End-to-End-Fälle testen</t>
  </si>
  <si>
    <t>Alle Schritte nachvollziehbar</t>
  </si>
  <si>
    <t>„Fail-Fast“ bei Lücken</t>
  </si>
  <si>
    <t>Testplan</t>
  </si>
  <si>
    <t>Payroll-Parallellauf</t>
  </si>
  <si>
    <t>Parallel rechnungsnahe Prozesse prüfen</t>
  </si>
  <si>
    <t>Korrekturquote &lt; 1%</t>
  </si>
  <si>
    <t>Abbruchbedingung definiert</t>
  </si>
  <si>
    <t>Export-Reports</t>
  </si>
  <si>
    <t>Security/Privacy</t>
  </si>
  <si>
    <t>Rollen-/Rechteprüfung &amp; DSAR-Test</t>
  </si>
  <si>
    <t>Rechte sauber; DSAR in Frist</t>
  </si>
  <si>
    <t>DSAR scheitert</t>
  </si>
  <si>
    <t>Testprotokoll</t>
  </si>
  <si>
    <t>Mobile-UAT</t>
  </si>
  <si>
    <t>iOS/Android Use-Cases testen</t>
  </si>
  <si>
    <t>Fachbereich</t>
  </si>
  <si>
    <t>90% Tasks mobil lösbar</t>
  </si>
  <si>
    <t>&lt;70% mobil möglich</t>
  </si>
  <si>
    <t>UAT-Checkliste</t>
  </si>
  <si>
    <t>Review &amp; Entscheidung</t>
  </si>
  <si>
    <t>Scores prüfen; Management-Entscheidung</t>
  </si>
  <si>
    <t>Steering</t>
  </si>
  <si>
    <t>Score ≥ Schwelle; Risiken mitigiert</t>
  </si>
  <si>
    <t>Go/No-Go festgelegt</t>
  </si>
  <si>
    <t>Entscheidungsnotiz</t>
  </si>
  <si>
    <t>Stolperfallen &amp; Red Flags: Dokumentiere Warnsignale aus Demos. Hinterlege Evidenz und Gegenmaßnahmen mit Verantwortlichen und Fälligkeitsdatum.</t>
  </si>
  <si>
    <t>Red Flag</t>
  </si>
  <si>
    <t>Kategorie</t>
  </si>
  <si>
    <t>Schweregrad</t>
  </si>
  <si>
    <t>Evidenz</t>
  </si>
  <si>
    <t>Mitigation/Nächste Schritte</t>
  </si>
  <si>
    <t>Nur Folien/Videos, keine Live-Konfig</t>
  </si>
  <si>
    <t>Nur Slides gezeigt</t>
  </si>
  <si>
    <t>Live-Konfig in nächster Demo erzwingen</t>
  </si>
  <si>
    <t>Vage Angaben zu API/SSO/SCIM</t>
  </si>
  <si>
    <t>Keine Doku/Rate-Limits</t>
  </si>
  <si>
    <t>API-Doku + Sandbox fordern</t>
  </si>
  <si>
    <t>Unklare Datenresidenz/Subprozessoren</t>
  </si>
  <si>
    <t>Keine AVV/TOMs</t>
  </si>
  <si>
    <t>AVV-Entwurf + Liste anfordern</t>
  </si>
  <si>
    <t>„Alles geht“-Versprechen ohne Referenzen</t>
  </si>
  <si>
    <t>Keine Belege</t>
  </si>
  <si>
    <t>Referenzen einholen</t>
  </si>
  <si>
    <t>Kein Export/Exit-Test möglich</t>
  </si>
  <si>
    <t>Export nicht bereitgestellt</t>
  </si>
  <si>
    <t>Export als Gate definieren</t>
  </si>
  <si>
    <t>Fehlende Mobile-Ansicht</t>
  </si>
  <si>
    <t>Nur Desktop gezeigt</t>
  </si>
  <si>
    <t>Mobile-Flow einfordern</t>
  </si>
  <si>
    <t>Dashboard: Zusammenfassung der Demo-Ergebnisse je Anbieter – Ø Demo-Score, K.O.-Zähler und Summe gewichtete Scores aus der Bewertungsmatrix; Rang nach Ø Demo-Score.</t>
  </si>
  <si>
    <t>Ø Demo-Score (Drehbuch)</t>
  </si>
  <si>
    <t>K.O.-Zähler (Drehbuch)</t>
  </si>
  <si>
    <t>Bewertung: Summe gewichtete Scores</t>
  </si>
  <si>
    <t>Gesamtrang (nach Ø Demo-Score)</t>
  </si>
  <si>
    <t>abgelehnt</t>
  </si>
  <si>
    <t>K.O.</t>
  </si>
  <si>
    <t>geklärt</t>
  </si>
  <si>
    <t>Legende: Hinweise zur Nutzung der Mappe, Skalen und Formeln.</t>
  </si>
  <si>
    <t>Skalen &amp; Formeln</t>
  </si>
  <si>
    <t>Score 1–10: 1=unzureichend, 5=zweckmäßig, 8=sehr gut, 10=exzellent.</t>
  </si>
  <si>
    <t>Gewichteter Score = Mittelwert * Gewicht / 10.</t>
  </si>
  <si>
    <t>Dashboard nutzt AVERAGEIF, COUNTIFS, SUMIF, RANK.EQ.</t>
  </si>
  <si>
    <t>Navigation: In 00_Summary verlinken HYPERLINK-Formeln auf die Reiter.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</si>
</sst>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16320"/>
        <bgColor rgb="FFE1632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E16320"/>
          <bgColor rgb="FFE1632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" formatCode="0.00"/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C6EFCE"/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7BD158-E785-FC47-9F91-EFF51D23A669}" name="Table1" displayName="Table1" ref="A3:M18" totalsRowShown="0" headerRowDxfId="0" headerRowBorderDxfId="2" tableBorderDxfId="3">
  <autoFilter ref="A3:M18" xr:uid="{FD7BD158-E785-FC47-9F91-EFF51D23A669}"/>
  <sortState xmlns:xlrd2="http://schemas.microsoft.com/office/spreadsheetml/2017/richdata2" ref="A4:M18">
    <sortCondition ref="A3:A18"/>
  </sortState>
  <tableColumns count="13">
    <tableColumn id="1" xr3:uid="{83BAE5E5-BB63-CE41-8D98-1F27BD168ACD}" name="Anbieter"/>
    <tableColumn id="2" xr3:uid="{FC4A4BCC-4CE3-ED44-B66D-69B57E1A3A66}" name="Zeitbox (Min)"/>
    <tableColumn id="3" xr3:uid="{4580D8CB-3236-A848-89CC-420AAF830E24}" name="Szenario"/>
    <tableColumn id="4" xr3:uid="{8BE80ACF-CA87-5B47-8B33-49B7F23750CE}" name="Use Case"/>
    <tableColumn id="5" xr3:uid="{0A721A12-EF3B-9440-B778-880836021C57}" name="Persona"/>
    <tableColumn id="6" xr3:uid="{F4C96035-AB3B-124F-8BBA-C87CE1F46E36}" name="Daten/Fälle"/>
    <tableColumn id="7" xr3:uid="{A3864C9C-EABD-E943-B9D5-6C1BAFCB6366}" name="Erwartetes Ergebnis"/>
    <tableColumn id="8" xr3:uid="{35AF4D63-A4C5-F64A-91FD-D9F77B9AFD0F}" name="K.O.?"/>
    <tableColumn id="9" xr3:uid="{5F138F32-BE1F-994A-9D12-49AD4D560DD8}" name="Prüfpunkt"/>
    <tableColumn id="10" xr3:uid="{A80A828C-447B-044D-8A54-CE92DDA8B703}" name="Evidenz/Beweis"/>
    <tableColumn id="11" xr3:uid="{9A9BAAAE-6BF0-F54B-B15C-406ADA24D0B0}" name="Beobachtung"/>
    <tableColumn id="12" xr3:uid="{6BE336A0-CDE9-6A4C-90B8-70124780E3FD}" name="Score (1–10)" dataDxfId="1"/>
    <tableColumn id="13" xr3:uid="{2D97BAFE-9AD0-2D4E-A381-9877FA991A42}" name="To-Dos/Nachforderu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pane ySplit="13" topLeftCell="A14" activePane="bottomLeft" state="frozen"/>
      <selection pane="bottomLeft" activeCell="E6" sqref="E6"/>
    </sheetView>
  </sheetViews>
  <sheetFormatPr baseColWidth="10" defaultColWidth="8.83203125" defaultRowHeight="15" x14ac:dyDescent="0.2"/>
  <cols>
    <col min="1" max="5" width="24" customWidth="1"/>
  </cols>
  <sheetData>
    <row r="1" spans="1:8" ht="40" customHeight="1" x14ac:dyDescent="0.2">
      <c r="A1" s="2" t="s">
        <v>0</v>
      </c>
      <c r="B1" s="3"/>
      <c r="C1" s="3"/>
      <c r="D1" s="3"/>
      <c r="E1" s="3"/>
      <c r="F1" s="3"/>
      <c r="G1" s="3"/>
      <c r="H1" s="3"/>
    </row>
    <row r="3" spans="1:8" ht="16" x14ac:dyDescent="0.2">
      <c r="A3" s="1" t="s">
        <v>1</v>
      </c>
      <c r="B3" s="1" t="s">
        <v>2</v>
      </c>
      <c r="C3" s="1" t="s">
        <v>3</v>
      </c>
    </row>
    <row r="4" spans="1:8" x14ac:dyDescent="0.2">
      <c r="A4" t="s">
        <v>4</v>
      </c>
      <c r="B4" s="6">
        <f>COUNTA('01_Ziele'!A4:A1000)</f>
        <v>7</v>
      </c>
      <c r="C4" t="str">
        <f>HYPERLINK("#'01_Ziele'!A1","Zu Ziele")</f>
        <v>Zu Ziele</v>
      </c>
    </row>
    <row r="5" spans="1:8" x14ac:dyDescent="0.2">
      <c r="A5" t="s">
        <v>5</v>
      </c>
      <c r="B5" s="6">
        <f>COUNTIF('02_Vorbereitung'!F:F,"offen")</f>
        <v>4</v>
      </c>
      <c r="C5" t="str">
        <f>HYPERLINK("#'02_Vorbereitung'!A1","Zu Vorbereitung")</f>
        <v>Zu Vorbereitung</v>
      </c>
    </row>
    <row r="6" spans="1:8" x14ac:dyDescent="0.2">
      <c r="A6" t="s">
        <v>6</v>
      </c>
      <c r="B6" s="6">
        <f>COUNTA('03_Demo-Drehbuch'!C4:C1000)</f>
        <v>15</v>
      </c>
      <c r="C6" t="str">
        <f>HYPERLINK("#'03_Demo-Drehbuch'!A1","Zu Demo-Drehbuch")</f>
        <v>Zu Demo-Drehbuch</v>
      </c>
    </row>
    <row r="7" spans="1:8" x14ac:dyDescent="0.2">
      <c r="A7" t="s">
        <v>7</v>
      </c>
      <c r="B7" s="6">
        <f>COUNTIF('03_Demo-Drehbuch'!H:H,"Ja")</f>
        <v>1</v>
      </c>
      <c r="C7" t="str">
        <f>HYPERLINK("#'03_Demo-Drehbuch'!H1","K.O. anzeigen")</f>
        <v>K.O. anzeigen</v>
      </c>
    </row>
    <row r="8" spans="1:8" x14ac:dyDescent="0.2">
      <c r="A8" t="s">
        <v>8</v>
      </c>
      <c r="B8" s="6">
        <f>COUNTIF('04_Fragenkatalog'!E:E,"offen")</f>
        <v>10</v>
      </c>
      <c r="C8" t="str">
        <f>HYPERLINK("#'04_Fragenkatalog'!A1","Zu Fragenkatalog")</f>
        <v>Zu Fragenkatalog</v>
      </c>
    </row>
    <row r="9" spans="1:8" x14ac:dyDescent="0.2">
      <c r="A9" t="s">
        <v>9</v>
      </c>
      <c r="B9" s="5">
        <f>MAX('08_Dashboard'!D4:D8)</f>
        <v>81.666666666666671</v>
      </c>
      <c r="C9" t="str">
        <f>HYPERLINK("#'08_Dashboard'!A1","Zu Dashboard")</f>
        <v>Zu Dashboard</v>
      </c>
    </row>
    <row r="10" spans="1:8" x14ac:dyDescent="0.2">
      <c r="A10" t="s">
        <v>10</v>
      </c>
      <c r="B10" s="6">
        <f>COUNTIF('06_Nachbereitung_PoC'!E:E,"offen")</f>
        <v>6</v>
      </c>
      <c r="C10" t="str">
        <f>HYPERLINK("#'06_Nachbereitung_PoC'!A1","Zu PoC")</f>
        <v>Zu PoC</v>
      </c>
    </row>
    <row r="11" spans="1:8" x14ac:dyDescent="0.2">
      <c r="A11" t="s">
        <v>11</v>
      </c>
      <c r="B11" s="6">
        <f>COUNTA('07_Stolperfallen'!A4:A1000)</f>
        <v>6</v>
      </c>
      <c r="C11" t="str">
        <f>HYPERLINK("#'07_Stolperfallen'!A1","Zu Stolperfallen")</f>
        <v>Zu Stolperfallen</v>
      </c>
    </row>
    <row r="13" spans="1:8" ht="16" x14ac:dyDescent="0.2">
      <c r="A13" s="1" t="s">
        <v>12</v>
      </c>
      <c r="B13" s="1" t="s">
        <v>13</v>
      </c>
      <c r="C13" s="1" t="s">
        <v>14</v>
      </c>
      <c r="D13" s="1" t="s">
        <v>15</v>
      </c>
      <c r="E13" s="1" t="s">
        <v>16</v>
      </c>
    </row>
    <row r="14" spans="1:8" x14ac:dyDescent="0.2">
      <c r="A14" t="str">
        <f>'08_Dashboard'!A4</f>
        <v>Anbieter A</v>
      </c>
      <c r="B14" s="5">
        <f>'08_Dashboard'!B4</f>
        <v>8.6666666666666661</v>
      </c>
      <c r="C14">
        <f>'08_Dashboard'!C4</f>
        <v>0</v>
      </c>
      <c r="D14" s="5">
        <f>'08_Dashboard'!D4</f>
        <v>72</v>
      </c>
      <c r="E14">
        <f>'08_Dashboard'!E4</f>
        <v>1</v>
      </c>
    </row>
    <row r="15" spans="1:8" x14ac:dyDescent="0.2">
      <c r="A15" t="str">
        <f>'08_Dashboard'!A5</f>
        <v>Anbieter B</v>
      </c>
      <c r="B15" s="5">
        <f>'08_Dashboard'!B5</f>
        <v>5</v>
      </c>
      <c r="C15">
        <f>'08_Dashboard'!C5</f>
        <v>1</v>
      </c>
      <c r="D15" s="5">
        <f>'08_Dashboard'!D5</f>
        <v>80.5</v>
      </c>
      <c r="E15">
        <f>'08_Dashboard'!E5</f>
        <v>5</v>
      </c>
    </row>
    <row r="16" spans="1:8" x14ac:dyDescent="0.2">
      <c r="A16" t="str">
        <f>'08_Dashboard'!A6</f>
        <v>Anbieter C</v>
      </c>
      <c r="B16" s="5">
        <f>'08_Dashboard'!B6</f>
        <v>7.333333333333333</v>
      </c>
      <c r="C16">
        <f>'08_Dashboard'!C6</f>
        <v>0</v>
      </c>
      <c r="D16" s="5">
        <f>'08_Dashboard'!D6</f>
        <v>78.833333333333343</v>
      </c>
      <c r="E16">
        <f>'08_Dashboard'!E6</f>
        <v>2</v>
      </c>
    </row>
    <row r="17" spans="1:5" x14ac:dyDescent="0.2">
      <c r="A17" t="str">
        <f>'08_Dashboard'!A7</f>
        <v>Anbieter D</v>
      </c>
      <c r="B17" s="5">
        <f>'08_Dashboard'!B7</f>
        <v>7.333333333333333</v>
      </c>
      <c r="C17">
        <f>'08_Dashboard'!C7</f>
        <v>0</v>
      </c>
      <c r="D17" s="5">
        <f>'08_Dashboard'!D7</f>
        <v>71.333333333333329</v>
      </c>
      <c r="E17">
        <f>'08_Dashboard'!E7</f>
        <v>2</v>
      </c>
    </row>
    <row r="18" spans="1:5" x14ac:dyDescent="0.2">
      <c r="A18" t="str">
        <f>'08_Dashboard'!A8</f>
        <v>Anbieter E</v>
      </c>
      <c r="B18" s="5">
        <f>'08_Dashboard'!B8</f>
        <v>7</v>
      </c>
      <c r="C18">
        <f>'08_Dashboard'!C8</f>
        <v>0</v>
      </c>
      <c r="D18" s="5">
        <f>'08_Dashboard'!D8</f>
        <v>81.666666666666671</v>
      </c>
      <c r="E18">
        <f>'08_Dashboard'!E8</f>
        <v>4</v>
      </c>
    </row>
  </sheetData>
  <mergeCells count="1">
    <mergeCell ref="A1:H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"/>
  <sheetViews>
    <sheetView workbookViewId="0"/>
  </sheetViews>
  <sheetFormatPr baseColWidth="10" defaultColWidth="8.83203125" defaultRowHeight="15" x14ac:dyDescent="0.2"/>
  <cols>
    <col min="1" max="7" width="26" customWidth="1"/>
  </cols>
  <sheetData>
    <row r="1" spans="1:7" x14ac:dyDescent="0.2">
      <c r="A1" t="s">
        <v>12</v>
      </c>
      <c r="B1" t="s">
        <v>142</v>
      </c>
      <c r="C1" t="s">
        <v>92</v>
      </c>
      <c r="D1" t="s">
        <v>93</v>
      </c>
      <c r="E1" t="s">
        <v>260</v>
      </c>
      <c r="F1" t="s">
        <v>139</v>
      </c>
      <c r="G1" t="s">
        <v>143</v>
      </c>
    </row>
    <row r="2" spans="1:7" x14ac:dyDescent="0.2">
      <c r="A2" t="s">
        <v>148</v>
      </c>
      <c r="B2" t="s">
        <v>35</v>
      </c>
      <c r="C2" t="s">
        <v>101</v>
      </c>
      <c r="D2" t="s">
        <v>108</v>
      </c>
      <c r="E2" t="s">
        <v>267</v>
      </c>
      <c r="F2" t="s">
        <v>100</v>
      </c>
      <c r="G2" t="s">
        <v>170</v>
      </c>
    </row>
    <row r="3" spans="1:7" x14ac:dyDescent="0.2">
      <c r="A3" t="s">
        <v>157</v>
      </c>
      <c r="B3" t="s">
        <v>61</v>
      </c>
      <c r="C3" t="s">
        <v>113</v>
      </c>
      <c r="D3" t="s">
        <v>102</v>
      </c>
      <c r="E3" t="s">
        <v>153</v>
      </c>
      <c r="F3" t="s">
        <v>107</v>
      </c>
      <c r="G3" t="s">
        <v>153</v>
      </c>
    </row>
    <row r="4" spans="1:7" x14ac:dyDescent="0.2">
      <c r="A4" t="s">
        <v>165</v>
      </c>
      <c r="C4" t="s">
        <v>298</v>
      </c>
      <c r="D4" t="s">
        <v>121</v>
      </c>
      <c r="E4" t="s">
        <v>276</v>
      </c>
      <c r="F4" t="s">
        <v>120</v>
      </c>
      <c r="G4" t="s">
        <v>184</v>
      </c>
    </row>
    <row r="5" spans="1:7" x14ac:dyDescent="0.2">
      <c r="A5" t="s">
        <v>174</v>
      </c>
      <c r="D5" t="s">
        <v>451</v>
      </c>
      <c r="E5" t="s">
        <v>281</v>
      </c>
      <c r="F5" t="s">
        <v>52</v>
      </c>
      <c r="G5" t="s">
        <v>179</v>
      </c>
    </row>
    <row r="6" spans="1:7" x14ac:dyDescent="0.2">
      <c r="A6" t="s">
        <v>183</v>
      </c>
      <c r="D6" t="s">
        <v>452</v>
      </c>
      <c r="E6" t="s">
        <v>289</v>
      </c>
      <c r="F6" t="s">
        <v>112</v>
      </c>
      <c r="G6" t="s">
        <v>118</v>
      </c>
    </row>
    <row r="7" spans="1:7" x14ac:dyDescent="0.2">
      <c r="D7" t="s">
        <v>453</v>
      </c>
      <c r="E7" t="s">
        <v>295</v>
      </c>
      <c r="F7" t="s">
        <v>126</v>
      </c>
      <c r="G7" t="s">
        <v>128</v>
      </c>
    </row>
    <row r="8" spans="1:7" x14ac:dyDescent="0.2">
      <c r="E8" t="s">
        <v>302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8"/>
  <sheetViews>
    <sheetView workbookViewId="0"/>
  </sheetViews>
  <sheetFormatPr baseColWidth="10" defaultColWidth="8.83203125" defaultRowHeight="15" x14ac:dyDescent="0.2"/>
  <cols>
    <col min="1" max="1" width="110" customWidth="1"/>
  </cols>
  <sheetData>
    <row r="1" spans="1:1" ht="40" customHeight="1" x14ac:dyDescent="0.2">
      <c r="A1" s="2" t="s">
        <v>454</v>
      </c>
    </row>
    <row r="3" spans="1:1" x14ac:dyDescent="0.2">
      <c r="A3" t="s">
        <v>455</v>
      </c>
    </row>
    <row r="4" spans="1:1" x14ac:dyDescent="0.2">
      <c r="A4" t="s">
        <v>456</v>
      </c>
    </row>
    <row r="5" spans="1:1" x14ac:dyDescent="0.2">
      <c r="A5" t="s">
        <v>457</v>
      </c>
    </row>
    <row r="6" spans="1:1" x14ac:dyDescent="0.2">
      <c r="A6" t="s">
        <v>458</v>
      </c>
    </row>
    <row r="8" spans="1:1" x14ac:dyDescent="0.2">
      <c r="A8" t="s">
        <v>459</v>
      </c>
    </row>
  </sheetData>
  <mergeCells count="1">
    <mergeCell ref="A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workbookViewId="0">
      <pane ySplit="3" topLeftCell="A4" activePane="bottomLeft" state="frozen"/>
      <selection pane="bottomLeft" sqref="A1:J1"/>
    </sheetView>
  </sheetViews>
  <sheetFormatPr baseColWidth="10" defaultColWidth="8.83203125" defaultRowHeight="15" x14ac:dyDescent="0.2"/>
  <cols>
    <col min="1" max="10" width="24" customWidth="1"/>
  </cols>
  <sheetData>
    <row r="1" spans="1:10" ht="40" customHeight="1" x14ac:dyDescent="0.2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</row>
    <row r="3" spans="1:10" ht="16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</row>
    <row r="4" spans="1:10" x14ac:dyDescent="0.2">
      <c r="A4" t="s">
        <v>28</v>
      </c>
      <c r="B4" t="s">
        <v>29</v>
      </c>
      <c r="C4" t="s">
        <v>30</v>
      </c>
      <c r="D4" t="s">
        <v>31</v>
      </c>
      <c r="E4" t="s">
        <v>32</v>
      </c>
      <c r="F4" t="s">
        <v>33</v>
      </c>
      <c r="G4" t="s">
        <v>34</v>
      </c>
      <c r="H4" t="s">
        <v>35</v>
      </c>
      <c r="I4" t="s">
        <v>36</v>
      </c>
      <c r="J4" t="s">
        <v>37</v>
      </c>
    </row>
    <row r="5" spans="1:10" x14ac:dyDescent="0.2">
      <c r="A5" t="s">
        <v>38</v>
      </c>
      <c r="B5" t="s">
        <v>39</v>
      </c>
      <c r="C5" t="s">
        <v>40</v>
      </c>
      <c r="D5" t="s">
        <v>41</v>
      </c>
      <c r="E5" t="s">
        <v>42</v>
      </c>
      <c r="F5" t="s">
        <v>43</v>
      </c>
      <c r="G5" t="s">
        <v>44</v>
      </c>
      <c r="H5" t="s">
        <v>35</v>
      </c>
      <c r="I5" t="s">
        <v>45</v>
      </c>
      <c r="J5" t="s">
        <v>46</v>
      </c>
    </row>
    <row r="6" spans="1:10" x14ac:dyDescent="0.2">
      <c r="A6" t="s">
        <v>47</v>
      </c>
      <c r="B6" t="s">
        <v>48</v>
      </c>
      <c r="C6" t="s">
        <v>49</v>
      </c>
      <c r="D6" t="s">
        <v>50</v>
      </c>
      <c r="E6" t="s">
        <v>51</v>
      </c>
      <c r="F6" t="s">
        <v>52</v>
      </c>
      <c r="G6" t="s">
        <v>44</v>
      </c>
      <c r="H6" t="s">
        <v>35</v>
      </c>
      <c r="I6" t="s">
        <v>53</v>
      </c>
      <c r="J6" t="s">
        <v>54</v>
      </c>
    </row>
    <row r="7" spans="1:10" x14ac:dyDescent="0.2">
      <c r="A7" t="s">
        <v>55</v>
      </c>
      <c r="B7" t="s">
        <v>56</v>
      </c>
      <c r="C7" t="s">
        <v>57</v>
      </c>
      <c r="D7" t="s">
        <v>58</v>
      </c>
      <c r="E7" t="s">
        <v>59</v>
      </c>
      <c r="F7" t="s">
        <v>60</v>
      </c>
      <c r="G7" t="s">
        <v>34</v>
      </c>
      <c r="H7" t="s">
        <v>61</v>
      </c>
      <c r="I7" t="s">
        <v>62</v>
      </c>
      <c r="J7" t="s">
        <v>63</v>
      </c>
    </row>
    <row r="8" spans="1:10" x14ac:dyDescent="0.2">
      <c r="A8" t="s">
        <v>64</v>
      </c>
      <c r="B8" t="s">
        <v>65</v>
      </c>
      <c r="C8" t="s">
        <v>66</v>
      </c>
      <c r="D8" t="s">
        <v>67</v>
      </c>
      <c r="E8" t="s">
        <v>68</v>
      </c>
      <c r="F8" t="s">
        <v>69</v>
      </c>
      <c r="G8" t="s">
        <v>44</v>
      </c>
      <c r="H8" t="s">
        <v>61</v>
      </c>
      <c r="I8" t="s">
        <v>70</v>
      </c>
      <c r="J8" t="s">
        <v>71</v>
      </c>
    </row>
    <row r="9" spans="1:10" x14ac:dyDescent="0.2">
      <c r="A9" t="s">
        <v>72</v>
      </c>
      <c r="B9" t="s">
        <v>73</v>
      </c>
      <c r="C9" t="s">
        <v>74</v>
      </c>
      <c r="D9" t="s">
        <v>75</v>
      </c>
      <c r="E9" t="s">
        <v>76</v>
      </c>
      <c r="F9" t="s">
        <v>77</v>
      </c>
      <c r="G9" t="s">
        <v>44</v>
      </c>
      <c r="H9" t="s">
        <v>61</v>
      </c>
      <c r="I9" t="s">
        <v>78</v>
      </c>
      <c r="J9" t="s">
        <v>79</v>
      </c>
    </row>
    <row r="10" spans="1:10" x14ac:dyDescent="0.2">
      <c r="A10" t="s">
        <v>80</v>
      </c>
      <c r="B10" t="s">
        <v>81</v>
      </c>
      <c r="C10" t="s">
        <v>82</v>
      </c>
      <c r="D10" t="s">
        <v>83</v>
      </c>
      <c r="E10" t="s">
        <v>84</v>
      </c>
      <c r="F10" t="s">
        <v>52</v>
      </c>
      <c r="G10" t="s">
        <v>85</v>
      </c>
      <c r="H10" t="s">
        <v>35</v>
      </c>
      <c r="I10" t="s">
        <v>86</v>
      </c>
      <c r="J10" t="s">
        <v>87</v>
      </c>
    </row>
  </sheetData>
  <mergeCells count="1">
    <mergeCell ref="A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workbookViewId="0">
      <pane ySplit="3" topLeftCell="A4" activePane="bottomLeft" state="frozen"/>
      <selection pane="bottomLeft" sqref="A1:I1"/>
    </sheetView>
  </sheetViews>
  <sheetFormatPr baseColWidth="10" defaultColWidth="8.83203125" defaultRowHeight="15" x14ac:dyDescent="0.2"/>
  <cols>
    <col min="1" max="9" width="24" customWidth="1"/>
  </cols>
  <sheetData>
    <row r="1" spans="1:9" ht="40" customHeight="1" x14ac:dyDescent="0.2">
      <c r="A1" s="2" t="s">
        <v>88</v>
      </c>
      <c r="B1" s="3"/>
      <c r="C1" s="3"/>
      <c r="D1" s="3"/>
      <c r="E1" s="3"/>
      <c r="F1" s="3"/>
      <c r="G1" s="3"/>
      <c r="H1" s="3"/>
      <c r="I1" s="3"/>
    </row>
    <row r="3" spans="1:9" ht="16" x14ac:dyDescent="0.2">
      <c r="A3" s="1" t="s">
        <v>1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</row>
    <row r="4" spans="1:9" x14ac:dyDescent="0.2">
      <c r="A4" t="s">
        <v>97</v>
      </c>
      <c r="B4" t="s">
        <v>98</v>
      </c>
      <c r="C4" t="s">
        <v>99</v>
      </c>
      <c r="D4" t="s">
        <v>100</v>
      </c>
      <c r="E4" t="s">
        <v>101</v>
      </c>
      <c r="F4" t="s">
        <v>102</v>
      </c>
      <c r="I4" t="s">
        <v>103</v>
      </c>
    </row>
    <row r="5" spans="1:9" x14ac:dyDescent="0.2">
      <c r="A5" t="s">
        <v>104</v>
      </c>
      <c r="B5" t="s">
        <v>105</v>
      </c>
      <c r="C5" t="s">
        <v>106</v>
      </c>
      <c r="D5" t="s">
        <v>107</v>
      </c>
      <c r="E5" t="s">
        <v>101</v>
      </c>
      <c r="F5" t="s">
        <v>108</v>
      </c>
      <c r="I5" t="s">
        <v>109</v>
      </c>
    </row>
    <row r="6" spans="1:9" x14ac:dyDescent="0.2">
      <c r="A6" t="s">
        <v>110</v>
      </c>
      <c r="B6" t="s">
        <v>111</v>
      </c>
      <c r="C6" t="s">
        <v>112</v>
      </c>
      <c r="D6" t="s">
        <v>52</v>
      </c>
      <c r="E6" t="s">
        <v>113</v>
      </c>
      <c r="F6" t="s">
        <v>108</v>
      </c>
      <c r="I6" t="s">
        <v>114</v>
      </c>
    </row>
    <row r="7" spans="1:9" x14ac:dyDescent="0.2">
      <c r="A7" t="s">
        <v>115</v>
      </c>
      <c r="B7" t="s">
        <v>116</v>
      </c>
      <c r="C7" t="s">
        <v>112</v>
      </c>
      <c r="D7" t="s">
        <v>112</v>
      </c>
      <c r="E7" t="s">
        <v>101</v>
      </c>
      <c r="F7" t="s">
        <v>102</v>
      </c>
      <c r="I7" t="s">
        <v>117</v>
      </c>
    </row>
    <row r="8" spans="1:9" x14ac:dyDescent="0.2">
      <c r="A8" t="s">
        <v>118</v>
      </c>
      <c r="B8" t="s">
        <v>119</v>
      </c>
      <c r="C8" t="s">
        <v>12</v>
      </c>
      <c r="D8" t="s">
        <v>120</v>
      </c>
      <c r="E8" t="s">
        <v>113</v>
      </c>
      <c r="F8" t="s">
        <v>121</v>
      </c>
      <c r="I8" t="s">
        <v>122</v>
      </c>
    </row>
    <row r="9" spans="1:9" x14ac:dyDescent="0.2">
      <c r="A9" t="s">
        <v>123</v>
      </c>
      <c r="B9" t="s">
        <v>124</v>
      </c>
      <c r="C9" t="s">
        <v>125</v>
      </c>
      <c r="D9" t="s">
        <v>126</v>
      </c>
      <c r="E9" t="s">
        <v>101</v>
      </c>
      <c r="F9" t="s">
        <v>108</v>
      </c>
      <c r="I9" t="s">
        <v>127</v>
      </c>
    </row>
    <row r="10" spans="1:9" x14ac:dyDescent="0.2">
      <c r="A10" t="s">
        <v>128</v>
      </c>
      <c r="B10" t="s">
        <v>129</v>
      </c>
      <c r="C10" t="s">
        <v>99</v>
      </c>
      <c r="D10" t="s">
        <v>126</v>
      </c>
      <c r="E10" t="s">
        <v>101</v>
      </c>
      <c r="F10" t="s">
        <v>108</v>
      </c>
      <c r="I10" t="s">
        <v>130</v>
      </c>
    </row>
    <row r="11" spans="1:9" x14ac:dyDescent="0.2">
      <c r="A11" t="s">
        <v>131</v>
      </c>
      <c r="B11" t="s">
        <v>132</v>
      </c>
      <c r="C11" t="s">
        <v>133</v>
      </c>
      <c r="D11" t="s">
        <v>100</v>
      </c>
      <c r="E11" t="s">
        <v>113</v>
      </c>
      <c r="F11" t="s">
        <v>121</v>
      </c>
      <c r="I11" t="s">
        <v>134</v>
      </c>
    </row>
  </sheetData>
  <mergeCells count="1">
    <mergeCell ref="A1:I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Listen!$C$2:$C$50</xm:f>
          </x14:formula1>
          <xm:sqref>E4:E500</xm:sqref>
        </x14:dataValidation>
        <x14:dataValidation type="list" allowBlank="1" showInputMessage="1" showErrorMessage="1" xr:uid="{00000000-0002-0000-0200-000001000000}">
          <x14:formula1>
            <xm:f>Listen!$D$2:$D$50</xm:f>
          </x14:formula1>
          <xm:sqref>F4:F500</xm:sqref>
        </x14:dataValidation>
        <x14:dataValidation type="list" allowBlank="1" showInputMessage="1" showErrorMessage="1" xr:uid="{00000000-0002-0000-0200-000002000000}">
          <x14:formula1>
            <xm:f>Listen!$F$2:$F$50</xm:f>
          </x14:formula1>
          <xm:sqref>D4:D500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topLeftCell="E1" workbookViewId="0">
      <pane ySplit="3" topLeftCell="A4" activePane="bottomLeft" state="frozen"/>
      <selection pane="bottomLeft" activeCell="L6" sqref="L6"/>
    </sheetView>
  </sheetViews>
  <sheetFormatPr baseColWidth="10" defaultColWidth="8.83203125" defaultRowHeight="15" x14ac:dyDescent="0.2"/>
  <cols>
    <col min="1" max="13" width="24" customWidth="1"/>
  </cols>
  <sheetData>
    <row r="1" spans="1:13" ht="40" customHeight="1" x14ac:dyDescent="0.2">
      <c r="A1" s="2" t="s">
        <v>135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3" spans="1:13" ht="16" x14ac:dyDescent="0.2">
      <c r="A3" s="7" t="s">
        <v>12</v>
      </c>
      <c r="B3" s="7" t="s">
        <v>136</v>
      </c>
      <c r="C3" s="7" t="s">
        <v>137</v>
      </c>
      <c r="D3" s="7" t="s">
        <v>138</v>
      </c>
      <c r="E3" s="7" t="s">
        <v>139</v>
      </c>
      <c r="F3" s="7" t="s">
        <v>140</v>
      </c>
      <c r="G3" s="7" t="s">
        <v>141</v>
      </c>
      <c r="H3" s="7" t="s">
        <v>142</v>
      </c>
      <c r="I3" s="7" t="s">
        <v>143</v>
      </c>
      <c r="J3" s="7" t="s">
        <v>144</v>
      </c>
      <c r="K3" s="7" t="s">
        <v>145</v>
      </c>
      <c r="L3" s="7" t="s">
        <v>146</v>
      </c>
      <c r="M3" s="7" t="s">
        <v>147</v>
      </c>
    </row>
    <row r="4" spans="1:13" x14ac:dyDescent="0.2">
      <c r="A4" t="s">
        <v>148</v>
      </c>
      <c r="B4">
        <v>60</v>
      </c>
      <c r="C4" t="s">
        <v>149</v>
      </c>
      <c r="D4" t="s">
        <v>150</v>
      </c>
      <c r="E4" t="s">
        <v>100</v>
      </c>
      <c r="F4" t="s">
        <v>151</v>
      </c>
      <c r="G4" t="s">
        <v>152</v>
      </c>
      <c r="H4" t="s">
        <v>61</v>
      </c>
      <c r="I4" t="s">
        <v>153</v>
      </c>
      <c r="J4" t="s">
        <v>154</v>
      </c>
      <c r="K4" t="s">
        <v>155</v>
      </c>
      <c r="L4" s="4">
        <v>8</v>
      </c>
      <c r="M4" t="s">
        <v>156</v>
      </c>
    </row>
    <row r="5" spans="1:13" x14ac:dyDescent="0.2">
      <c r="A5" t="s">
        <v>148</v>
      </c>
      <c r="B5">
        <v>15</v>
      </c>
      <c r="C5" t="s">
        <v>118</v>
      </c>
      <c r="D5" t="s">
        <v>191</v>
      </c>
      <c r="E5" t="s">
        <v>120</v>
      </c>
      <c r="F5" t="s">
        <v>192</v>
      </c>
      <c r="G5" t="s">
        <v>193</v>
      </c>
      <c r="H5" t="s">
        <v>61</v>
      </c>
      <c r="I5" t="s">
        <v>118</v>
      </c>
      <c r="J5" t="s">
        <v>194</v>
      </c>
      <c r="K5" t="s">
        <v>195</v>
      </c>
      <c r="L5" s="4">
        <v>9</v>
      </c>
      <c r="M5" t="s">
        <v>196</v>
      </c>
    </row>
    <row r="6" spans="1:13" x14ac:dyDescent="0.2">
      <c r="A6" t="s">
        <v>148</v>
      </c>
      <c r="B6">
        <v>25</v>
      </c>
      <c r="C6" t="s">
        <v>224</v>
      </c>
      <c r="D6" t="s">
        <v>225</v>
      </c>
      <c r="E6" t="s">
        <v>107</v>
      </c>
      <c r="F6" t="s">
        <v>226</v>
      </c>
      <c r="G6" t="s">
        <v>227</v>
      </c>
      <c r="H6" t="s">
        <v>61</v>
      </c>
      <c r="I6" t="s">
        <v>128</v>
      </c>
      <c r="J6" t="s">
        <v>228</v>
      </c>
      <c r="K6" t="s">
        <v>229</v>
      </c>
      <c r="L6" s="4">
        <v>9</v>
      </c>
      <c r="M6" t="s">
        <v>230</v>
      </c>
    </row>
    <row r="7" spans="1:13" x14ac:dyDescent="0.2">
      <c r="A7" t="s">
        <v>157</v>
      </c>
      <c r="B7">
        <v>45</v>
      </c>
      <c r="C7" t="s">
        <v>158</v>
      </c>
      <c r="D7" t="s">
        <v>159</v>
      </c>
      <c r="E7" t="s">
        <v>52</v>
      </c>
      <c r="F7" t="s">
        <v>160</v>
      </c>
      <c r="G7" t="s">
        <v>161</v>
      </c>
      <c r="H7" t="s">
        <v>35</v>
      </c>
      <c r="I7" t="s">
        <v>128</v>
      </c>
      <c r="J7" t="s">
        <v>162</v>
      </c>
      <c r="K7" t="s">
        <v>163</v>
      </c>
      <c r="L7" s="4">
        <v>7</v>
      </c>
      <c r="M7" t="s">
        <v>164</v>
      </c>
    </row>
    <row r="8" spans="1:13" x14ac:dyDescent="0.2">
      <c r="A8" t="s">
        <v>157</v>
      </c>
      <c r="B8">
        <v>25</v>
      </c>
      <c r="C8" t="s">
        <v>197</v>
      </c>
      <c r="D8" t="s">
        <v>198</v>
      </c>
      <c r="E8" t="s">
        <v>107</v>
      </c>
      <c r="F8" t="s">
        <v>199</v>
      </c>
      <c r="G8" t="s">
        <v>200</v>
      </c>
      <c r="H8" t="s">
        <v>61</v>
      </c>
      <c r="I8" t="s">
        <v>153</v>
      </c>
      <c r="J8" t="s">
        <v>201</v>
      </c>
      <c r="K8" t="s">
        <v>202</v>
      </c>
      <c r="L8" s="4">
        <v>8</v>
      </c>
      <c r="M8" t="s">
        <v>203</v>
      </c>
    </row>
    <row r="9" spans="1:13" x14ac:dyDescent="0.2">
      <c r="A9" t="s">
        <v>157</v>
      </c>
      <c r="B9">
        <v>20</v>
      </c>
      <c r="C9" t="s">
        <v>231</v>
      </c>
      <c r="D9" t="s">
        <v>232</v>
      </c>
      <c r="E9" t="s">
        <v>120</v>
      </c>
      <c r="F9" t="s">
        <v>233</v>
      </c>
      <c r="G9" t="s">
        <v>234</v>
      </c>
      <c r="H9" t="s">
        <v>61</v>
      </c>
      <c r="I9" t="s">
        <v>170</v>
      </c>
      <c r="J9" t="s">
        <v>235</v>
      </c>
      <c r="K9" t="s">
        <v>236</v>
      </c>
      <c r="L9" s="4">
        <v>0</v>
      </c>
      <c r="M9" t="s">
        <v>237</v>
      </c>
    </row>
    <row r="10" spans="1:13" x14ac:dyDescent="0.2">
      <c r="A10" t="s">
        <v>165</v>
      </c>
      <c r="B10">
        <v>30</v>
      </c>
      <c r="C10" t="s">
        <v>166</v>
      </c>
      <c r="D10" t="s">
        <v>167</v>
      </c>
      <c r="E10" t="s">
        <v>120</v>
      </c>
      <c r="F10" t="s">
        <v>168</v>
      </c>
      <c r="G10" t="s">
        <v>169</v>
      </c>
      <c r="H10" t="s">
        <v>61</v>
      </c>
      <c r="I10" t="s">
        <v>170</v>
      </c>
      <c r="J10" t="s">
        <v>171</v>
      </c>
      <c r="K10" t="s">
        <v>172</v>
      </c>
      <c r="L10" s="4">
        <v>7</v>
      </c>
      <c r="M10" t="s">
        <v>173</v>
      </c>
    </row>
    <row r="11" spans="1:13" x14ac:dyDescent="0.2">
      <c r="A11" t="s">
        <v>165</v>
      </c>
      <c r="B11">
        <v>20</v>
      </c>
      <c r="C11" t="s">
        <v>204</v>
      </c>
      <c r="D11" t="s">
        <v>205</v>
      </c>
      <c r="E11" t="s">
        <v>100</v>
      </c>
      <c r="F11" t="s">
        <v>206</v>
      </c>
      <c r="G11" t="s">
        <v>207</v>
      </c>
      <c r="H11" t="s">
        <v>61</v>
      </c>
      <c r="I11" t="s">
        <v>128</v>
      </c>
      <c r="J11" t="s">
        <v>208</v>
      </c>
      <c r="K11" t="s">
        <v>209</v>
      </c>
      <c r="L11" s="4">
        <v>7</v>
      </c>
      <c r="M11" t="s">
        <v>210</v>
      </c>
    </row>
    <row r="12" spans="1:13" x14ac:dyDescent="0.2">
      <c r="A12" t="s">
        <v>165</v>
      </c>
      <c r="B12">
        <v>20</v>
      </c>
      <c r="C12" t="s">
        <v>238</v>
      </c>
      <c r="D12" t="s">
        <v>239</v>
      </c>
      <c r="E12" t="s">
        <v>179</v>
      </c>
      <c r="F12" t="s">
        <v>240</v>
      </c>
      <c r="G12" t="s">
        <v>241</v>
      </c>
      <c r="H12" t="s">
        <v>61</v>
      </c>
      <c r="I12" t="s">
        <v>179</v>
      </c>
      <c r="J12" t="s">
        <v>242</v>
      </c>
      <c r="K12" t="s">
        <v>243</v>
      </c>
      <c r="L12" s="4">
        <v>8</v>
      </c>
      <c r="M12" t="s">
        <v>244</v>
      </c>
    </row>
    <row r="13" spans="1:13" x14ac:dyDescent="0.2">
      <c r="A13" t="s">
        <v>174</v>
      </c>
      <c r="B13">
        <v>25</v>
      </c>
      <c r="C13" t="s">
        <v>175</v>
      </c>
      <c r="D13" t="s">
        <v>176</v>
      </c>
      <c r="E13" t="s">
        <v>100</v>
      </c>
      <c r="F13" t="s">
        <v>177</v>
      </c>
      <c r="G13" t="s">
        <v>178</v>
      </c>
      <c r="H13" t="s">
        <v>61</v>
      </c>
      <c r="I13" t="s">
        <v>179</v>
      </c>
      <c r="J13" t="s">
        <v>180</v>
      </c>
      <c r="K13" t="s">
        <v>181</v>
      </c>
      <c r="L13" s="4">
        <v>8</v>
      </c>
      <c r="M13" t="s">
        <v>182</v>
      </c>
    </row>
    <row r="14" spans="1:13" x14ac:dyDescent="0.2">
      <c r="A14" t="s">
        <v>174</v>
      </c>
      <c r="B14">
        <v>15</v>
      </c>
      <c r="C14" t="s">
        <v>211</v>
      </c>
      <c r="D14" t="s">
        <v>212</v>
      </c>
      <c r="E14" t="s">
        <v>179</v>
      </c>
      <c r="F14" t="s">
        <v>213</v>
      </c>
      <c r="G14" t="s">
        <v>61</v>
      </c>
      <c r="H14" t="s">
        <v>128</v>
      </c>
      <c r="I14" t="s">
        <v>214</v>
      </c>
      <c r="J14" t="s">
        <v>215</v>
      </c>
      <c r="K14" t="s">
        <v>222</v>
      </c>
      <c r="L14" s="4">
        <v>7</v>
      </c>
      <c r="M14" t="s">
        <v>216</v>
      </c>
    </row>
    <row r="15" spans="1:13" x14ac:dyDescent="0.2">
      <c r="A15" t="s">
        <v>174</v>
      </c>
      <c r="B15">
        <v>20</v>
      </c>
      <c r="C15" t="s">
        <v>245</v>
      </c>
      <c r="D15" t="s">
        <v>246</v>
      </c>
      <c r="E15" t="s">
        <v>100</v>
      </c>
      <c r="F15" t="s">
        <v>247</v>
      </c>
      <c r="G15" t="s">
        <v>248</v>
      </c>
      <c r="H15" t="s">
        <v>61</v>
      </c>
      <c r="I15" t="s">
        <v>170</v>
      </c>
      <c r="J15" t="s">
        <v>249</v>
      </c>
      <c r="K15" t="s">
        <v>250</v>
      </c>
      <c r="L15" s="4">
        <v>7</v>
      </c>
      <c r="M15" t="s">
        <v>251</v>
      </c>
    </row>
    <row r="16" spans="1:13" x14ac:dyDescent="0.2">
      <c r="A16" t="s">
        <v>183</v>
      </c>
      <c r="B16">
        <v>20</v>
      </c>
      <c r="C16" t="s">
        <v>184</v>
      </c>
      <c r="D16" t="s">
        <v>185</v>
      </c>
      <c r="E16" t="s">
        <v>107</v>
      </c>
      <c r="F16" t="s">
        <v>186</v>
      </c>
      <c r="G16" t="s">
        <v>187</v>
      </c>
      <c r="H16" t="s">
        <v>61</v>
      </c>
      <c r="I16" t="s">
        <v>184</v>
      </c>
      <c r="J16" t="s">
        <v>188</v>
      </c>
      <c r="K16" t="s">
        <v>189</v>
      </c>
      <c r="L16" s="4">
        <v>7</v>
      </c>
      <c r="M16" t="s">
        <v>190</v>
      </c>
    </row>
    <row r="17" spans="1:13" x14ac:dyDescent="0.2">
      <c r="A17" t="s">
        <v>183</v>
      </c>
      <c r="B17">
        <v>30</v>
      </c>
      <c r="C17" t="s">
        <v>217</v>
      </c>
      <c r="D17" t="s">
        <v>218</v>
      </c>
      <c r="E17" t="s">
        <v>112</v>
      </c>
      <c r="F17" t="s">
        <v>219</v>
      </c>
      <c r="G17" t="s">
        <v>220</v>
      </c>
      <c r="H17" t="s">
        <v>61</v>
      </c>
      <c r="I17" t="s">
        <v>153</v>
      </c>
      <c r="J17" t="s">
        <v>221</v>
      </c>
      <c r="K17" t="s">
        <v>222</v>
      </c>
      <c r="L17" s="4">
        <v>8</v>
      </c>
      <c r="M17" t="s">
        <v>223</v>
      </c>
    </row>
    <row r="18" spans="1:13" x14ac:dyDescent="0.2">
      <c r="A18" t="s">
        <v>183</v>
      </c>
      <c r="B18">
        <v>20</v>
      </c>
      <c r="C18" t="s">
        <v>252</v>
      </c>
      <c r="D18" t="s">
        <v>253</v>
      </c>
      <c r="E18" t="s">
        <v>120</v>
      </c>
      <c r="F18" t="s">
        <v>254</v>
      </c>
      <c r="G18" t="s">
        <v>255</v>
      </c>
      <c r="H18" t="s">
        <v>61</v>
      </c>
      <c r="I18" t="s">
        <v>170</v>
      </c>
      <c r="J18" t="s">
        <v>256</v>
      </c>
      <c r="K18" t="s">
        <v>257</v>
      </c>
      <c r="L18" s="4">
        <v>6</v>
      </c>
      <c r="M18" t="s">
        <v>258</v>
      </c>
    </row>
  </sheetData>
  <mergeCells count="1">
    <mergeCell ref="A1:M1"/>
  </mergeCells>
  <conditionalFormatting sqref="A4:M1000">
    <cfRule type="expression" dxfId="5" priority="1" stopIfTrue="1">
      <formula>$H4="Ja"</formula>
    </cfRule>
  </conditionalFormatting>
  <pageMargins left="0.75" right="0.75" top="1" bottom="1" header="0.5" footer="0.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Listen!$A$2:$A$50</xm:f>
          </x14:formula1>
          <xm:sqref>A4:A1000</xm:sqref>
        </x14:dataValidation>
        <x14:dataValidation type="list" allowBlank="1" showInputMessage="1" showErrorMessage="1" xr:uid="{00000000-0002-0000-0300-000001000000}">
          <x14:formula1>
            <xm:f>Listen!$B$2:$B$50</xm:f>
          </x14:formula1>
          <xm:sqref>H4:H1000</xm:sqref>
        </x14:dataValidation>
        <x14:dataValidation type="list" allowBlank="1" showInputMessage="1" showErrorMessage="1" xr:uid="{00000000-0002-0000-0300-000002000000}">
          <x14:formula1>
            <xm:f>Listen!$F$2:$F$50</xm:f>
          </x14:formula1>
          <xm:sqref>E4:E1000</xm:sqref>
        </x14:dataValidation>
        <x14:dataValidation type="list" allowBlank="1" showInputMessage="1" showErrorMessage="1" xr:uid="{00000000-0002-0000-0300-000003000000}">
          <x14:formula1>
            <xm:f>Listen!$G$2:$G$50</xm:f>
          </x14:formula1>
          <xm:sqref>I4:I1000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"/>
  <sheetViews>
    <sheetView workbookViewId="0">
      <pane ySplit="3" topLeftCell="A4" activePane="bottomLeft" state="frozen"/>
      <selection pane="bottomLeft" sqref="A1:L1"/>
    </sheetView>
  </sheetViews>
  <sheetFormatPr baseColWidth="10" defaultColWidth="8.83203125" defaultRowHeight="15" x14ac:dyDescent="0.2"/>
  <cols>
    <col min="1" max="12" width="24" customWidth="1"/>
  </cols>
  <sheetData>
    <row r="1" spans="1:12" ht="40" customHeight="1" x14ac:dyDescent="0.2">
      <c r="A1" s="2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16" x14ac:dyDescent="0.2">
      <c r="A3" s="1" t="s">
        <v>260</v>
      </c>
      <c r="B3" s="1" t="s">
        <v>261</v>
      </c>
      <c r="C3" s="1" t="s">
        <v>262</v>
      </c>
      <c r="D3" s="1" t="s">
        <v>92</v>
      </c>
      <c r="E3" s="1" t="s">
        <v>93</v>
      </c>
      <c r="F3" s="1" t="s">
        <v>263</v>
      </c>
      <c r="G3" s="1" t="s">
        <v>264</v>
      </c>
      <c r="H3" s="1" t="s">
        <v>265</v>
      </c>
      <c r="I3" s="1" t="s">
        <v>266</v>
      </c>
      <c r="J3" s="1" t="s">
        <v>90</v>
      </c>
      <c r="K3" s="1" t="s">
        <v>94</v>
      </c>
      <c r="L3" s="1" t="s">
        <v>96</v>
      </c>
    </row>
    <row r="4" spans="1:12" x14ac:dyDescent="0.2">
      <c r="A4" t="s">
        <v>267</v>
      </c>
      <c r="B4" t="s">
        <v>268</v>
      </c>
      <c r="C4" t="s">
        <v>269</v>
      </c>
      <c r="D4" t="s">
        <v>101</v>
      </c>
      <c r="E4" t="s">
        <v>108</v>
      </c>
      <c r="I4" t="s">
        <v>270</v>
      </c>
      <c r="J4" t="s">
        <v>100</v>
      </c>
      <c r="L4" t="s">
        <v>271</v>
      </c>
    </row>
    <row r="5" spans="1:12" x14ac:dyDescent="0.2">
      <c r="A5" t="s">
        <v>153</v>
      </c>
      <c r="B5" t="s">
        <v>272</v>
      </c>
      <c r="C5" t="s">
        <v>273</v>
      </c>
      <c r="D5" t="s">
        <v>101</v>
      </c>
      <c r="E5" t="s">
        <v>102</v>
      </c>
      <c r="I5" t="s">
        <v>274</v>
      </c>
      <c r="J5" t="s">
        <v>112</v>
      </c>
      <c r="L5" t="s">
        <v>275</v>
      </c>
    </row>
    <row r="6" spans="1:12" x14ac:dyDescent="0.2">
      <c r="A6" t="s">
        <v>276</v>
      </c>
      <c r="B6" t="s">
        <v>277</v>
      </c>
      <c r="C6" t="s">
        <v>278</v>
      </c>
      <c r="D6" t="s">
        <v>101</v>
      </c>
      <c r="E6" t="s">
        <v>108</v>
      </c>
      <c r="I6" t="s">
        <v>279</v>
      </c>
      <c r="J6" t="s">
        <v>179</v>
      </c>
      <c r="L6" t="s">
        <v>280</v>
      </c>
    </row>
    <row r="7" spans="1:12" x14ac:dyDescent="0.2">
      <c r="A7" t="s">
        <v>281</v>
      </c>
      <c r="B7" t="s">
        <v>282</v>
      </c>
      <c r="C7" t="s">
        <v>283</v>
      </c>
      <c r="D7" t="s">
        <v>113</v>
      </c>
      <c r="E7" t="s">
        <v>121</v>
      </c>
      <c r="F7" t="s">
        <v>284</v>
      </c>
      <c r="G7" t="s">
        <v>285</v>
      </c>
      <c r="H7" t="s">
        <v>286</v>
      </c>
      <c r="J7" t="s">
        <v>287</v>
      </c>
      <c r="L7" t="s">
        <v>288</v>
      </c>
    </row>
    <row r="8" spans="1:12" x14ac:dyDescent="0.2">
      <c r="A8" t="s">
        <v>289</v>
      </c>
      <c r="B8" t="s">
        <v>290</v>
      </c>
      <c r="C8" t="s">
        <v>291</v>
      </c>
      <c r="D8" t="s">
        <v>113</v>
      </c>
      <c r="E8" t="s">
        <v>108</v>
      </c>
      <c r="I8" t="s">
        <v>292</v>
      </c>
      <c r="J8" t="s">
        <v>293</v>
      </c>
      <c r="L8" t="s">
        <v>294</v>
      </c>
    </row>
    <row r="9" spans="1:12" x14ac:dyDescent="0.2">
      <c r="A9" t="s">
        <v>295</v>
      </c>
      <c r="B9" t="s">
        <v>296</v>
      </c>
      <c r="C9" t="s">
        <v>297</v>
      </c>
      <c r="D9" t="s">
        <v>298</v>
      </c>
      <c r="E9" t="s">
        <v>108</v>
      </c>
      <c r="I9" t="s">
        <v>299</v>
      </c>
      <c r="J9" t="s">
        <v>300</v>
      </c>
      <c r="L9" t="s">
        <v>301</v>
      </c>
    </row>
    <row r="10" spans="1:12" x14ac:dyDescent="0.2">
      <c r="A10" t="s">
        <v>302</v>
      </c>
      <c r="B10" t="s">
        <v>303</v>
      </c>
      <c r="C10" t="s">
        <v>304</v>
      </c>
      <c r="D10" t="s">
        <v>113</v>
      </c>
      <c r="E10" t="s">
        <v>102</v>
      </c>
      <c r="I10" t="s">
        <v>305</v>
      </c>
      <c r="J10" t="s">
        <v>306</v>
      </c>
      <c r="L10" t="s">
        <v>307</v>
      </c>
    </row>
    <row r="11" spans="1:12" x14ac:dyDescent="0.2">
      <c r="A11" t="s">
        <v>153</v>
      </c>
      <c r="B11" t="s">
        <v>308</v>
      </c>
      <c r="C11" t="s">
        <v>309</v>
      </c>
      <c r="D11" t="s">
        <v>101</v>
      </c>
      <c r="E11" t="s">
        <v>108</v>
      </c>
      <c r="I11" t="s">
        <v>310</v>
      </c>
      <c r="J11" t="s">
        <v>112</v>
      </c>
      <c r="L11" t="s">
        <v>311</v>
      </c>
    </row>
    <row r="12" spans="1:12" x14ac:dyDescent="0.2">
      <c r="A12" t="s">
        <v>276</v>
      </c>
      <c r="B12" t="s">
        <v>312</v>
      </c>
      <c r="C12" t="s">
        <v>313</v>
      </c>
      <c r="D12" t="s">
        <v>101</v>
      </c>
      <c r="E12" t="s">
        <v>102</v>
      </c>
      <c r="I12" t="s">
        <v>314</v>
      </c>
      <c r="J12" t="s">
        <v>179</v>
      </c>
      <c r="L12" t="s">
        <v>315</v>
      </c>
    </row>
    <row r="13" spans="1:12" x14ac:dyDescent="0.2">
      <c r="A13" t="s">
        <v>267</v>
      </c>
      <c r="B13" t="s">
        <v>316</v>
      </c>
      <c r="C13" t="s">
        <v>317</v>
      </c>
      <c r="D13" t="s">
        <v>113</v>
      </c>
      <c r="E13" t="s">
        <v>108</v>
      </c>
      <c r="I13" t="s">
        <v>318</v>
      </c>
      <c r="J13" t="s">
        <v>306</v>
      </c>
      <c r="L13" t="s">
        <v>319</v>
      </c>
    </row>
    <row r="14" spans="1:12" x14ac:dyDescent="0.2">
      <c r="A14" t="s">
        <v>281</v>
      </c>
      <c r="B14" t="s">
        <v>320</v>
      </c>
      <c r="C14" t="s">
        <v>321</v>
      </c>
      <c r="D14" t="s">
        <v>113</v>
      </c>
      <c r="E14" t="s">
        <v>108</v>
      </c>
      <c r="I14" t="s">
        <v>322</v>
      </c>
      <c r="J14" t="s">
        <v>287</v>
      </c>
      <c r="L14" t="s">
        <v>323</v>
      </c>
    </row>
    <row r="15" spans="1:12" x14ac:dyDescent="0.2">
      <c r="A15" t="s">
        <v>289</v>
      </c>
      <c r="B15" t="s">
        <v>324</v>
      </c>
      <c r="C15" t="s">
        <v>325</v>
      </c>
      <c r="D15" t="s">
        <v>113</v>
      </c>
      <c r="E15" t="s">
        <v>108</v>
      </c>
      <c r="I15" t="s">
        <v>326</v>
      </c>
      <c r="J15" t="s">
        <v>293</v>
      </c>
      <c r="L15" t="s">
        <v>327</v>
      </c>
    </row>
    <row r="16" spans="1:12" x14ac:dyDescent="0.2">
      <c r="A16" t="s">
        <v>295</v>
      </c>
      <c r="B16" t="s">
        <v>328</v>
      </c>
      <c r="C16" t="s">
        <v>297</v>
      </c>
      <c r="D16" t="s">
        <v>298</v>
      </c>
      <c r="E16" t="s">
        <v>108</v>
      </c>
      <c r="I16" t="s">
        <v>299</v>
      </c>
      <c r="J16" t="s">
        <v>300</v>
      </c>
      <c r="L16" t="s">
        <v>329</v>
      </c>
    </row>
    <row r="17" spans="1:12" x14ac:dyDescent="0.2">
      <c r="A17" t="s">
        <v>302</v>
      </c>
      <c r="B17" t="s">
        <v>330</v>
      </c>
      <c r="C17" t="s">
        <v>331</v>
      </c>
      <c r="D17" t="s">
        <v>113</v>
      </c>
      <c r="E17" t="s">
        <v>108</v>
      </c>
      <c r="I17" t="s">
        <v>332</v>
      </c>
      <c r="J17" t="s">
        <v>306</v>
      </c>
      <c r="L17" t="s">
        <v>333</v>
      </c>
    </row>
  </sheetData>
  <mergeCells count="1">
    <mergeCell ref="A1:L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Listen!$E$2:$E$50</xm:f>
          </x14:formula1>
          <xm:sqref>A4:A1000</xm:sqref>
        </x14:dataValidation>
        <x14:dataValidation type="list" allowBlank="1" showInputMessage="1" showErrorMessage="1" xr:uid="{00000000-0002-0000-0400-000001000000}">
          <x14:formula1>
            <xm:f>Listen!$C$2:$C$50</xm:f>
          </x14:formula1>
          <xm:sqref>D4:D1000</xm:sqref>
        </x14:dataValidation>
        <x14:dataValidation type="list" allowBlank="1" showInputMessage="1" showErrorMessage="1" xr:uid="{00000000-0002-0000-0400-000002000000}">
          <x14:formula1>
            <xm:f>Listen!$D$2:$D$50</xm:f>
          </x14:formula1>
          <xm:sqref>E4:E1000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"/>
  <sheetViews>
    <sheetView workbookViewId="0">
      <pane ySplit="3" topLeftCell="A4" activePane="bottomLeft" state="frozen"/>
      <selection pane="bottomLeft" activeCell="G27" sqref="G27"/>
    </sheetView>
  </sheetViews>
  <sheetFormatPr baseColWidth="10" defaultColWidth="8.83203125" defaultRowHeight="15" x14ac:dyDescent="0.2"/>
  <cols>
    <col min="1" max="10" width="24" customWidth="1"/>
  </cols>
  <sheetData>
    <row r="1" spans="1:10" ht="40" customHeight="1" x14ac:dyDescent="0.2">
      <c r="A1" s="2" t="s">
        <v>334</v>
      </c>
      <c r="B1" s="3"/>
      <c r="C1" s="3"/>
      <c r="D1" s="3"/>
      <c r="E1" s="3"/>
      <c r="F1" s="3"/>
      <c r="G1" s="3"/>
      <c r="H1" s="3"/>
      <c r="I1" s="3"/>
      <c r="J1" s="3"/>
    </row>
    <row r="3" spans="1:10" ht="16" x14ac:dyDescent="0.2">
      <c r="A3" s="1" t="s">
        <v>12</v>
      </c>
      <c r="B3" s="1" t="s">
        <v>335</v>
      </c>
      <c r="C3" s="1" t="s">
        <v>336</v>
      </c>
      <c r="D3" s="1" t="s">
        <v>337</v>
      </c>
      <c r="E3" s="1" t="s">
        <v>338</v>
      </c>
      <c r="F3" s="1" t="s">
        <v>339</v>
      </c>
      <c r="G3" s="1" t="s">
        <v>340</v>
      </c>
      <c r="H3" s="1" t="s">
        <v>341</v>
      </c>
      <c r="I3" s="1" t="s">
        <v>342</v>
      </c>
      <c r="J3" s="1" t="s">
        <v>96</v>
      </c>
    </row>
    <row r="4" spans="1:10" x14ac:dyDescent="0.2">
      <c r="A4" t="s">
        <v>148</v>
      </c>
      <c r="B4" t="s">
        <v>343</v>
      </c>
      <c r="C4">
        <v>30</v>
      </c>
      <c r="D4">
        <v>6</v>
      </c>
      <c r="E4">
        <v>6</v>
      </c>
      <c r="F4">
        <v>8</v>
      </c>
      <c r="G4" s="4">
        <f t="shared" ref="G4:G33" si="0">AVERAGE(D4:F4)</f>
        <v>6.666666666666667</v>
      </c>
      <c r="H4" s="4">
        <f t="shared" ref="H4:H33" si="1">G4*C4/10</f>
        <v>20</v>
      </c>
      <c r="J4" t="s">
        <v>344</v>
      </c>
    </row>
    <row r="5" spans="1:10" x14ac:dyDescent="0.2">
      <c r="A5" t="s">
        <v>148</v>
      </c>
      <c r="B5" t="s">
        <v>345</v>
      </c>
      <c r="C5">
        <v>20</v>
      </c>
      <c r="D5">
        <v>7</v>
      </c>
      <c r="E5">
        <v>7</v>
      </c>
      <c r="F5">
        <v>7</v>
      </c>
      <c r="G5" s="4">
        <f t="shared" si="0"/>
        <v>7</v>
      </c>
      <c r="H5" s="4">
        <f t="shared" si="1"/>
        <v>14</v>
      </c>
      <c r="J5" t="s">
        <v>346</v>
      </c>
    </row>
    <row r="6" spans="1:10" x14ac:dyDescent="0.2">
      <c r="A6" t="s">
        <v>148</v>
      </c>
      <c r="B6" t="s">
        <v>153</v>
      </c>
      <c r="C6">
        <v>20</v>
      </c>
      <c r="D6">
        <v>6</v>
      </c>
      <c r="E6">
        <v>10</v>
      </c>
      <c r="F6">
        <v>6</v>
      </c>
      <c r="G6" s="4">
        <f t="shared" si="0"/>
        <v>7.333333333333333</v>
      </c>
      <c r="H6" s="4">
        <f t="shared" si="1"/>
        <v>14.666666666666666</v>
      </c>
      <c r="J6" t="s">
        <v>347</v>
      </c>
    </row>
    <row r="7" spans="1:10" x14ac:dyDescent="0.2">
      <c r="A7" t="s">
        <v>148</v>
      </c>
      <c r="B7" t="s">
        <v>348</v>
      </c>
      <c r="C7">
        <v>15</v>
      </c>
      <c r="D7">
        <v>10</v>
      </c>
      <c r="E7">
        <v>9</v>
      </c>
      <c r="F7">
        <v>6</v>
      </c>
      <c r="G7" s="4">
        <f t="shared" si="0"/>
        <v>8.3333333333333339</v>
      </c>
      <c r="H7" s="4">
        <f t="shared" si="1"/>
        <v>12.500000000000002</v>
      </c>
      <c r="J7" t="s">
        <v>349</v>
      </c>
    </row>
    <row r="8" spans="1:10" x14ac:dyDescent="0.2">
      <c r="A8" t="s">
        <v>148</v>
      </c>
      <c r="B8" t="s">
        <v>281</v>
      </c>
      <c r="C8">
        <v>10</v>
      </c>
      <c r="D8">
        <v>6</v>
      </c>
      <c r="E8">
        <v>6</v>
      </c>
      <c r="F8">
        <v>7</v>
      </c>
      <c r="G8" s="4">
        <f t="shared" si="0"/>
        <v>6.333333333333333</v>
      </c>
      <c r="H8" s="4">
        <f t="shared" si="1"/>
        <v>6.333333333333333</v>
      </c>
      <c r="J8" t="s">
        <v>350</v>
      </c>
    </row>
    <row r="9" spans="1:10" x14ac:dyDescent="0.2">
      <c r="A9" t="s">
        <v>148</v>
      </c>
      <c r="B9" t="s">
        <v>351</v>
      </c>
      <c r="C9">
        <v>5</v>
      </c>
      <c r="D9">
        <v>7</v>
      </c>
      <c r="E9">
        <v>10</v>
      </c>
      <c r="F9">
        <v>10</v>
      </c>
      <c r="G9" s="4">
        <f t="shared" si="0"/>
        <v>9</v>
      </c>
      <c r="H9" s="4">
        <f t="shared" si="1"/>
        <v>4.5</v>
      </c>
      <c r="J9" t="s">
        <v>352</v>
      </c>
    </row>
    <row r="10" spans="1:10" x14ac:dyDescent="0.2">
      <c r="A10" t="s">
        <v>157</v>
      </c>
      <c r="B10" t="s">
        <v>343</v>
      </c>
      <c r="C10">
        <v>30</v>
      </c>
      <c r="D10">
        <v>6</v>
      </c>
      <c r="E10">
        <v>10</v>
      </c>
      <c r="F10">
        <v>7</v>
      </c>
      <c r="G10" s="4">
        <f t="shared" si="0"/>
        <v>7.666666666666667</v>
      </c>
      <c r="H10" s="4">
        <f t="shared" si="1"/>
        <v>23</v>
      </c>
      <c r="J10" t="s">
        <v>353</v>
      </c>
    </row>
    <row r="11" spans="1:10" x14ac:dyDescent="0.2">
      <c r="A11" t="s">
        <v>157</v>
      </c>
      <c r="B11" t="s">
        <v>345</v>
      </c>
      <c r="C11">
        <v>20</v>
      </c>
      <c r="D11">
        <v>10</v>
      </c>
      <c r="E11">
        <v>9</v>
      </c>
      <c r="F11">
        <v>7</v>
      </c>
      <c r="G11" s="4">
        <f t="shared" si="0"/>
        <v>8.6666666666666661</v>
      </c>
      <c r="H11" s="4">
        <f t="shared" si="1"/>
        <v>17.333333333333332</v>
      </c>
      <c r="J11" t="s">
        <v>354</v>
      </c>
    </row>
    <row r="12" spans="1:10" x14ac:dyDescent="0.2">
      <c r="A12" t="s">
        <v>157</v>
      </c>
      <c r="B12" t="s">
        <v>153</v>
      </c>
      <c r="C12">
        <v>20</v>
      </c>
      <c r="D12">
        <v>9</v>
      </c>
      <c r="E12">
        <v>10</v>
      </c>
      <c r="F12">
        <v>8</v>
      </c>
      <c r="G12" s="4">
        <f t="shared" si="0"/>
        <v>9</v>
      </c>
      <c r="H12" s="4">
        <f t="shared" si="1"/>
        <v>18</v>
      </c>
      <c r="J12" t="s">
        <v>355</v>
      </c>
    </row>
    <row r="13" spans="1:10" x14ac:dyDescent="0.2">
      <c r="A13" t="s">
        <v>157</v>
      </c>
      <c r="B13" t="s">
        <v>348</v>
      </c>
      <c r="C13">
        <v>15</v>
      </c>
      <c r="D13">
        <v>6</v>
      </c>
      <c r="E13">
        <v>7</v>
      </c>
      <c r="F13">
        <v>9</v>
      </c>
      <c r="G13" s="4">
        <f t="shared" si="0"/>
        <v>7.333333333333333</v>
      </c>
      <c r="H13" s="4">
        <f t="shared" si="1"/>
        <v>11</v>
      </c>
      <c r="J13" t="s">
        <v>356</v>
      </c>
    </row>
    <row r="14" spans="1:10" x14ac:dyDescent="0.2">
      <c r="A14" t="s">
        <v>157</v>
      </c>
      <c r="B14" t="s">
        <v>281</v>
      </c>
      <c r="C14">
        <v>10</v>
      </c>
      <c r="D14">
        <v>8</v>
      </c>
      <c r="E14">
        <v>8</v>
      </c>
      <c r="F14">
        <v>7</v>
      </c>
      <c r="G14" s="4">
        <f t="shared" si="0"/>
        <v>7.666666666666667</v>
      </c>
      <c r="H14" s="4">
        <f t="shared" si="1"/>
        <v>7.666666666666667</v>
      </c>
      <c r="J14" t="s">
        <v>357</v>
      </c>
    </row>
    <row r="15" spans="1:10" x14ac:dyDescent="0.2">
      <c r="A15" t="s">
        <v>157</v>
      </c>
      <c r="B15" t="s">
        <v>351</v>
      </c>
      <c r="C15">
        <v>5</v>
      </c>
      <c r="D15">
        <v>7</v>
      </c>
      <c r="E15">
        <v>8</v>
      </c>
      <c r="F15">
        <v>6</v>
      </c>
      <c r="G15" s="4">
        <f t="shared" si="0"/>
        <v>7</v>
      </c>
      <c r="H15" s="4">
        <f t="shared" si="1"/>
        <v>3.5</v>
      </c>
      <c r="J15" t="s">
        <v>358</v>
      </c>
    </row>
    <row r="16" spans="1:10" x14ac:dyDescent="0.2">
      <c r="A16" t="s">
        <v>165</v>
      </c>
      <c r="B16" t="s">
        <v>343</v>
      </c>
      <c r="C16">
        <v>30</v>
      </c>
      <c r="D16">
        <v>6</v>
      </c>
      <c r="E16">
        <v>9</v>
      </c>
      <c r="F16">
        <v>6</v>
      </c>
      <c r="G16" s="4">
        <f t="shared" si="0"/>
        <v>7</v>
      </c>
      <c r="H16" s="4">
        <f t="shared" si="1"/>
        <v>21</v>
      </c>
      <c r="J16" t="s">
        <v>359</v>
      </c>
    </row>
    <row r="17" spans="1:10" x14ac:dyDescent="0.2">
      <c r="A17" t="s">
        <v>165</v>
      </c>
      <c r="B17" t="s">
        <v>345</v>
      </c>
      <c r="C17">
        <v>20</v>
      </c>
      <c r="D17">
        <v>8</v>
      </c>
      <c r="E17">
        <v>8</v>
      </c>
      <c r="F17">
        <v>10</v>
      </c>
      <c r="G17" s="4">
        <f t="shared" si="0"/>
        <v>8.6666666666666661</v>
      </c>
      <c r="H17" s="4">
        <f t="shared" si="1"/>
        <v>17.333333333333332</v>
      </c>
      <c r="J17" t="s">
        <v>360</v>
      </c>
    </row>
    <row r="18" spans="1:10" x14ac:dyDescent="0.2">
      <c r="A18" t="s">
        <v>165</v>
      </c>
      <c r="B18" t="s">
        <v>153</v>
      </c>
      <c r="C18">
        <v>20</v>
      </c>
      <c r="D18">
        <v>8</v>
      </c>
      <c r="E18">
        <v>6</v>
      </c>
      <c r="F18">
        <v>9</v>
      </c>
      <c r="G18" s="4">
        <f t="shared" si="0"/>
        <v>7.666666666666667</v>
      </c>
      <c r="H18" s="4">
        <f t="shared" si="1"/>
        <v>15.333333333333334</v>
      </c>
      <c r="J18" t="s">
        <v>361</v>
      </c>
    </row>
    <row r="19" spans="1:10" x14ac:dyDescent="0.2">
      <c r="A19" t="s">
        <v>165</v>
      </c>
      <c r="B19" t="s">
        <v>348</v>
      </c>
      <c r="C19">
        <v>15</v>
      </c>
      <c r="D19">
        <v>10</v>
      </c>
      <c r="E19">
        <v>6</v>
      </c>
      <c r="F19">
        <v>9</v>
      </c>
      <c r="G19" s="4">
        <f t="shared" si="0"/>
        <v>8.3333333333333339</v>
      </c>
      <c r="H19" s="4">
        <f t="shared" si="1"/>
        <v>12.500000000000002</v>
      </c>
      <c r="J19" t="s">
        <v>362</v>
      </c>
    </row>
    <row r="20" spans="1:10" x14ac:dyDescent="0.2">
      <c r="A20" t="s">
        <v>165</v>
      </c>
      <c r="B20" t="s">
        <v>281</v>
      </c>
      <c r="C20">
        <v>10</v>
      </c>
      <c r="D20">
        <v>6</v>
      </c>
      <c r="E20">
        <v>10</v>
      </c>
      <c r="F20">
        <v>8</v>
      </c>
      <c r="G20" s="4">
        <f t="shared" si="0"/>
        <v>8</v>
      </c>
      <c r="H20" s="4">
        <f t="shared" si="1"/>
        <v>8</v>
      </c>
      <c r="J20" t="s">
        <v>363</v>
      </c>
    </row>
    <row r="21" spans="1:10" x14ac:dyDescent="0.2">
      <c r="A21" t="s">
        <v>165</v>
      </c>
      <c r="B21" t="s">
        <v>351</v>
      </c>
      <c r="C21">
        <v>5</v>
      </c>
      <c r="D21">
        <v>10</v>
      </c>
      <c r="E21">
        <v>8</v>
      </c>
      <c r="F21">
        <v>10</v>
      </c>
      <c r="G21" s="4">
        <f t="shared" si="0"/>
        <v>9.3333333333333339</v>
      </c>
      <c r="H21" s="4">
        <f t="shared" si="1"/>
        <v>4.666666666666667</v>
      </c>
      <c r="J21" t="s">
        <v>364</v>
      </c>
    </row>
    <row r="22" spans="1:10" x14ac:dyDescent="0.2">
      <c r="A22" t="s">
        <v>174</v>
      </c>
      <c r="B22" t="s">
        <v>343</v>
      </c>
      <c r="C22">
        <v>30</v>
      </c>
      <c r="D22">
        <v>7</v>
      </c>
      <c r="E22">
        <v>6</v>
      </c>
      <c r="F22">
        <v>6</v>
      </c>
      <c r="G22" s="4">
        <f t="shared" si="0"/>
        <v>6.333333333333333</v>
      </c>
      <c r="H22" s="4">
        <f t="shared" si="1"/>
        <v>19</v>
      </c>
      <c r="J22" t="s">
        <v>365</v>
      </c>
    </row>
    <row r="23" spans="1:10" x14ac:dyDescent="0.2">
      <c r="A23" t="s">
        <v>174</v>
      </c>
      <c r="B23" t="s">
        <v>345</v>
      </c>
      <c r="C23">
        <v>20</v>
      </c>
      <c r="D23">
        <v>7</v>
      </c>
      <c r="E23">
        <v>8</v>
      </c>
      <c r="F23">
        <v>6</v>
      </c>
      <c r="G23" s="4">
        <f t="shared" si="0"/>
        <v>7</v>
      </c>
      <c r="H23" s="4">
        <f t="shared" si="1"/>
        <v>14</v>
      </c>
      <c r="J23" t="s">
        <v>366</v>
      </c>
    </row>
    <row r="24" spans="1:10" x14ac:dyDescent="0.2">
      <c r="A24" t="s">
        <v>174</v>
      </c>
      <c r="B24" t="s">
        <v>153</v>
      </c>
      <c r="C24">
        <v>20</v>
      </c>
      <c r="D24">
        <v>7</v>
      </c>
      <c r="E24">
        <v>6</v>
      </c>
      <c r="F24">
        <v>9</v>
      </c>
      <c r="G24" s="4">
        <f t="shared" si="0"/>
        <v>7.333333333333333</v>
      </c>
      <c r="H24" s="4">
        <f t="shared" si="1"/>
        <v>14.666666666666666</v>
      </c>
      <c r="J24" t="s">
        <v>367</v>
      </c>
    </row>
    <row r="25" spans="1:10" x14ac:dyDescent="0.2">
      <c r="A25" t="s">
        <v>174</v>
      </c>
      <c r="B25" t="s">
        <v>348</v>
      </c>
      <c r="C25">
        <v>15</v>
      </c>
      <c r="D25">
        <v>8</v>
      </c>
      <c r="E25">
        <v>9</v>
      </c>
      <c r="F25">
        <v>8</v>
      </c>
      <c r="G25" s="4">
        <f t="shared" si="0"/>
        <v>8.3333333333333339</v>
      </c>
      <c r="H25" s="4">
        <f t="shared" si="1"/>
        <v>12.500000000000002</v>
      </c>
      <c r="J25" t="s">
        <v>368</v>
      </c>
    </row>
    <row r="26" spans="1:10" x14ac:dyDescent="0.2">
      <c r="A26" t="s">
        <v>174</v>
      </c>
      <c r="B26" t="s">
        <v>281</v>
      </c>
      <c r="C26">
        <v>10</v>
      </c>
      <c r="D26">
        <v>7</v>
      </c>
      <c r="E26">
        <v>8</v>
      </c>
      <c r="F26">
        <v>8</v>
      </c>
      <c r="G26" s="4">
        <f t="shared" si="0"/>
        <v>7.666666666666667</v>
      </c>
      <c r="H26" s="4">
        <f t="shared" si="1"/>
        <v>7.666666666666667</v>
      </c>
      <c r="J26" t="s">
        <v>369</v>
      </c>
    </row>
    <row r="27" spans="1:10" x14ac:dyDescent="0.2">
      <c r="A27" t="s">
        <v>174</v>
      </c>
      <c r="B27" t="s">
        <v>351</v>
      </c>
      <c r="C27">
        <v>5</v>
      </c>
      <c r="D27">
        <v>7</v>
      </c>
      <c r="E27">
        <v>8</v>
      </c>
      <c r="F27">
        <v>6</v>
      </c>
      <c r="G27" s="4">
        <f t="shared" si="0"/>
        <v>7</v>
      </c>
      <c r="H27" s="4">
        <f t="shared" si="1"/>
        <v>3.5</v>
      </c>
      <c r="J27" t="s">
        <v>370</v>
      </c>
    </row>
    <row r="28" spans="1:10" x14ac:dyDescent="0.2">
      <c r="A28" t="s">
        <v>183</v>
      </c>
      <c r="B28" t="s">
        <v>343</v>
      </c>
      <c r="C28">
        <v>30</v>
      </c>
      <c r="D28">
        <v>10</v>
      </c>
      <c r="E28">
        <v>7</v>
      </c>
      <c r="F28">
        <v>10</v>
      </c>
      <c r="G28" s="4">
        <f t="shared" si="0"/>
        <v>9</v>
      </c>
      <c r="H28" s="4">
        <f t="shared" si="1"/>
        <v>27</v>
      </c>
      <c r="J28" t="s">
        <v>371</v>
      </c>
    </row>
    <row r="29" spans="1:10" x14ac:dyDescent="0.2">
      <c r="A29" t="s">
        <v>183</v>
      </c>
      <c r="B29" t="s">
        <v>345</v>
      </c>
      <c r="C29">
        <v>20</v>
      </c>
      <c r="D29">
        <v>7</v>
      </c>
      <c r="E29">
        <v>7</v>
      </c>
      <c r="F29">
        <v>9</v>
      </c>
      <c r="G29" s="4">
        <f t="shared" si="0"/>
        <v>7.666666666666667</v>
      </c>
      <c r="H29" s="4">
        <f t="shared" si="1"/>
        <v>15.333333333333334</v>
      </c>
      <c r="J29" t="s">
        <v>372</v>
      </c>
    </row>
    <row r="30" spans="1:10" x14ac:dyDescent="0.2">
      <c r="A30" t="s">
        <v>183</v>
      </c>
      <c r="B30" t="s">
        <v>153</v>
      </c>
      <c r="C30">
        <v>20</v>
      </c>
      <c r="D30">
        <v>9</v>
      </c>
      <c r="E30">
        <v>8</v>
      </c>
      <c r="F30">
        <v>10</v>
      </c>
      <c r="G30" s="4">
        <f t="shared" si="0"/>
        <v>9</v>
      </c>
      <c r="H30" s="4">
        <f t="shared" si="1"/>
        <v>18</v>
      </c>
      <c r="J30" t="s">
        <v>373</v>
      </c>
    </row>
    <row r="31" spans="1:10" x14ac:dyDescent="0.2">
      <c r="A31" t="s">
        <v>183</v>
      </c>
      <c r="B31" t="s">
        <v>348</v>
      </c>
      <c r="C31">
        <v>15</v>
      </c>
      <c r="D31">
        <v>7</v>
      </c>
      <c r="E31">
        <v>8</v>
      </c>
      <c r="F31">
        <v>6</v>
      </c>
      <c r="G31" s="4">
        <f t="shared" si="0"/>
        <v>7</v>
      </c>
      <c r="H31" s="4">
        <f t="shared" si="1"/>
        <v>10.5</v>
      </c>
      <c r="J31" t="s">
        <v>374</v>
      </c>
    </row>
    <row r="32" spans="1:10" x14ac:dyDescent="0.2">
      <c r="A32" t="s">
        <v>183</v>
      </c>
      <c r="B32" t="s">
        <v>281</v>
      </c>
      <c r="C32">
        <v>10</v>
      </c>
      <c r="D32">
        <v>7</v>
      </c>
      <c r="E32">
        <v>6</v>
      </c>
      <c r="F32">
        <v>8</v>
      </c>
      <c r="G32" s="4">
        <f t="shared" si="0"/>
        <v>7</v>
      </c>
      <c r="H32" s="4">
        <f t="shared" si="1"/>
        <v>7</v>
      </c>
      <c r="J32" t="s">
        <v>375</v>
      </c>
    </row>
    <row r="33" spans="1:10" x14ac:dyDescent="0.2">
      <c r="A33" t="s">
        <v>183</v>
      </c>
      <c r="B33" t="s">
        <v>351</v>
      </c>
      <c r="C33">
        <v>5</v>
      </c>
      <c r="D33">
        <v>9</v>
      </c>
      <c r="E33">
        <v>8</v>
      </c>
      <c r="F33">
        <v>6</v>
      </c>
      <c r="G33" s="4">
        <f t="shared" si="0"/>
        <v>7.666666666666667</v>
      </c>
      <c r="H33" s="4">
        <f t="shared" si="1"/>
        <v>3.8333333333333335</v>
      </c>
      <c r="J33" t="s">
        <v>376</v>
      </c>
    </row>
  </sheetData>
  <mergeCells count="1">
    <mergeCell ref="A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"/>
  <sheetViews>
    <sheetView workbookViewId="0">
      <pane ySplit="3" topLeftCell="A4" activePane="bottomLeft" state="frozen"/>
      <selection pane="bottomLeft" sqref="A1:K1"/>
    </sheetView>
  </sheetViews>
  <sheetFormatPr baseColWidth="10" defaultColWidth="8.83203125" defaultRowHeight="15" x14ac:dyDescent="0.2"/>
  <cols>
    <col min="1" max="11" width="24" customWidth="1"/>
  </cols>
  <sheetData>
    <row r="1" spans="1:11" ht="40" customHeight="1" x14ac:dyDescent="0.2">
      <c r="A1" s="2" t="s">
        <v>377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16" x14ac:dyDescent="0.2">
      <c r="A3" s="1" t="s">
        <v>378</v>
      </c>
      <c r="B3" s="1" t="s">
        <v>379</v>
      </c>
      <c r="C3" s="1" t="s">
        <v>90</v>
      </c>
      <c r="D3" s="1" t="s">
        <v>92</v>
      </c>
      <c r="E3" s="1" t="s">
        <v>93</v>
      </c>
      <c r="F3" s="1" t="s">
        <v>380</v>
      </c>
      <c r="G3" s="1" t="s">
        <v>381</v>
      </c>
      <c r="H3" s="1" t="s">
        <v>382</v>
      </c>
      <c r="I3" s="1" t="s">
        <v>383</v>
      </c>
      <c r="J3" s="1" t="s">
        <v>384</v>
      </c>
      <c r="K3" s="1" t="s">
        <v>96</v>
      </c>
    </row>
    <row r="4" spans="1:11" x14ac:dyDescent="0.2">
      <c r="A4" t="s">
        <v>385</v>
      </c>
      <c r="B4" t="s">
        <v>386</v>
      </c>
      <c r="C4" t="s">
        <v>99</v>
      </c>
      <c r="D4" t="s">
        <v>101</v>
      </c>
      <c r="E4" t="s">
        <v>108</v>
      </c>
      <c r="H4" t="s">
        <v>387</v>
      </c>
      <c r="I4" t="s">
        <v>388</v>
      </c>
      <c r="J4" t="s">
        <v>389</v>
      </c>
    </row>
    <row r="5" spans="1:11" x14ac:dyDescent="0.2">
      <c r="A5" t="s">
        <v>390</v>
      </c>
      <c r="B5" t="s">
        <v>391</v>
      </c>
      <c r="C5" t="s">
        <v>112</v>
      </c>
      <c r="D5" t="s">
        <v>101</v>
      </c>
      <c r="E5" t="s">
        <v>102</v>
      </c>
      <c r="H5" t="s">
        <v>392</v>
      </c>
      <c r="I5" t="s">
        <v>393</v>
      </c>
      <c r="J5" t="s">
        <v>394</v>
      </c>
    </row>
    <row r="6" spans="1:11" x14ac:dyDescent="0.2">
      <c r="A6" t="s">
        <v>395</v>
      </c>
      <c r="B6" t="s">
        <v>396</v>
      </c>
      <c r="C6" t="s">
        <v>106</v>
      </c>
      <c r="D6" t="s">
        <v>101</v>
      </c>
      <c r="E6" t="s">
        <v>108</v>
      </c>
      <c r="H6" t="s">
        <v>397</v>
      </c>
      <c r="I6" t="s">
        <v>398</v>
      </c>
      <c r="J6" t="s">
        <v>399</v>
      </c>
    </row>
    <row r="7" spans="1:11" x14ac:dyDescent="0.2">
      <c r="A7" t="s">
        <v>400</v>
      </c>
      <c r="B7" t="s">
        <v>401</v>
      </c>
      <c r="C7" t="s">
        <v>52</v>
      </c>
      <c r="D7" t="s">
        <v>113</v>
      </c>
      <c r="E7" t="s">
        <v>108</v>
      </c>
      <c r="H7" t="s">
        <v>402</v>
      </c>
      <c r="I7" t="s">
        <v>403</v>
      </c>
      <c r="J7" t="s">
        <v>404</v>
      </c>
    </row>
    <row r="8" spans="1:11" x14ac:dyDescent="0.2">
      <c r="A8" t="s">
        <v>405</v>
      </c>
      <c r="B8" t="s">
        <v>406</v>
      </c>
      <c r="C8" t="s">
        <v>125</v>
      </c>
      <c r="D8" t="s">
        <v>113</v>
      </c>
      <c r="E8" t="s">
        <v>108</v>
      </c>
      <c r="H8" t="s">
        <v>407</v>
      </c>
      <c r="I8" t="s">
        <v>408</v>
      </c>
      <c r="J8" t="s">
        <v>409</v>
      </c>
    </row>
    <row r="9" spans="1:11" x14ac:dyDescent="0.2">
      <c r="A9" t="s">
        <v>410</v>
      </c>
      <c r="B9" t="s">
        <v>411</v>
      </c>
      <c r="C9" t="s">
        <v>412</v>
      </c>
      <c r="D9" t="s">
        <v>113</v>
      </c>
      <c r="E9" t="s">
        <v>108</v>
      </c>
      <c r="H9" t="s">
        <v>413</v>
      </c>
      <c r="I9" t="s">
        <v>414</v>
      </c>
      <c r="J9" t="s">
        <v>415</v>
      </c>
    </row>
    <row r="10" spans="1:11" x14ac:dyDescent="0.2">
      <c r="A10" t="s">
        <v>416</v>
      </c>
      <c r="B10" t="s">
        <v>417</v>
      </c>
      <c r="C10" t="s">
        <v>418</v>
      </c>
      <c r="D10" t="s">
        <v>101</v>
      </c>
      <c r="E10" t="s">
        <v>108</v>
      </c>
      <c r="H10" t="s">
        <v>419</v>
      </c>
      <c r="I10" t="s">
        <v>420</v>
      </c>
      <c r="J10" t="s">
        <v>421</v>
      </c>
    </row>
  </sheetData>
  <mergeCells count="1">
    <mergeCell ref="A1:K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Listen!$C$2:$C$50</xm:f>
          </x14:formula1>
          <xm:sqref>D4:D500</xm:sqref>
        </x14:dataValidation>
        <x14:dataValidation type="list" allowBlank="1" showInputMessage="1" showErrorMessage="1" xr:uid="{00000000-0002-0000-0600-000001000000}">
          <x14:formula1>
            <xm:f>Listen!$D$2:$D$50</xm:f>
          </x14:formula1>
          <xm:sqref>E4:E500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workbookViewId="0">
      <pane ySplit="3" topLeftCell="A4" activePane="bottomLeft" state="frozen"/>
      <selection pane="bottomLeft" sqref="A1:H1"/>
    </sheetView>
  </sheetViews>
  <sheetFormatPr baseColWidth="10" defaultColWidth="8.83203125" defaultRowHeight="15" x14ac:dyDescent="0.2"/>
  <cols>
    <col min="1" max="8" width="24" customWidth="1"/>
  </cols>
  <sheetData>
    <row r="1" spans="1:8" ht="40" customHeight="1" x14ac:dyDescent="0.2">
      <c r="A1" s="2" t="s">
        <v>422</v>
      </c>
      <c r="B1" s="3"/>
      <c r="C1" s="3"/>
      <c r="D1" s="3"/>
      <c r="E1" s="3"/>
      <c r="F1" s="3"/>
      <c r="G1" s="3"/>
      <c r="H1" s="3"/>
    </row>
    <row r="3" spans="1:8" ht="16" x14ac:dyDescent="0.2">
      <c r="A3" s="1" t="s">
        <v>423</v>
      </c>
      <c r="B3" s="1" t="s">
        <v>424</v>
      </c>
      <c r="C3" s="1" t="s">
        <v>425</v>
      </c>
      <c r="D3" s="1" t="s">
        <v>93</v>
      </c>
      <c r="E3" s="1" t="s">
        <v>426</v>
      </c>
      <c r="F3" s="1" t="s">
        <v>427</v>
      </c>
      <c r="G3" s="1" t="s">
        <v>90</v>
      </c>
      <c r="H3" s="1" t="s">
        <v>94</v>
      </c>
    </row>
    <row r="4" spans="1:8" x14ac:dyDescent="0.2">
      <c r="A4" t="s">
        <v>428</v>
      </c>
      <c r="B4" t="s">
        <v>267</v>
      </c>
      <c r="C4" t="s">
        <v>101</v>
      </c>
      <c r="D4" t="s">
        <v>108</v>
      </c>
      <c r="E4" t="s">
        <v>429</v>
      </c>
      <c r="F4" t="s">
        <v>430</v>
      </c>
      <c r="G4" t="s">
        <v>306</v>
      </c>
    </row>
    <row r="5" spans="1:8" x14ac:dyDescent="0.2">
      <c r="A5" t="s">
        <v>431</v>
      </c>
      <c r="B5" t="s">
        <v>153</v>
      </c>
      <c r="C5" t="s">
        <v>101</v>
      </c>
      <c r="D5" t="s">
        <v>102</v>
      </c>
      <c r="E5" t="s">
        <v>432</v>
      </c>
      <c r="F5" t="s">
        <v>433</v>
      </c>
      <c r="G5" t="s">
        <v>112</v>
      </c>
    </row>
    <row r="6" spans="1:8" x14ac:dyDescent="0.2">
      <c r="A6" t="s">
        <v>434</v>
      </c>
      <c r="B6" t="s">
        <v>276</v>
      </c>
      <c r="C6" t="s">
        <v>101</v>
      </c>
      <c r="D6" t="s">
        <v>108</v>
      </c>
      <c r="E6" t="s">
        <v>435</v>
      </c>
      <c r="F6" t="s">
        <v>436</v>
      </c>
      <c r="G6" t="s">
        <v>179</v>
      </c>
    </row>
    <row r="7" spans="1:8" x14ac:dyDescent="0.2">
      <c r="A7" t="s">
        <v>437</v>
      </c>
      <c r="B7" t="s">
        <v>281</v>
      </c>
      <c r="C7" t="s">
        <v>113</v>
      </c>
      <c r="D7" t="s">
        <v>108</v>
      </c>
      <c r="E7" t="s">
        <v>438</v>
      </c>
      <c r="F7" t="s">
        <v>439</v>
      </c>
      <c r="G7" t="s">
        <v>300</v>
      </c>
    </row>
    <row r="8" spans="1:8" x14ac:dyDescent="0.2">
      <c r="A8" t="s">
        <v>440</v>
      </c>
      <c r="B8" t="s">
        <v>128</v>
      </c>
      <c r="C8" t="s">
        <v>101</v>
      </c>
      <c r="D8" t="s">
        <v>108</v>
      </c>
      <c r="E8" t="s">
        <v>441</v>
      </c>
      <c r="F8" t="s">
        <v>442</v>
      </c>
      <c r="G8" t="s">
        <v>179</v>
      </c>
    </row>
    <row r="9" spans="1:8" x14ac:dyDescent="0.2">
      <c r="A9" t="s">
        <v>443</v>
      </c>
      <c r="B9" t="s">
        <v>170</v>
      </c>
      <c r="C9" t="s">
        <v>113</v>
      </c>
      <c r="D9" t="s">
        <v>108</v>
      </c>
      <c r="E9" t="s">
        <v>444</v>
      </c>
      <c r="F9" t="s">
        <v>445</v>
      </c>
      <c r="G9" t="s">
        <v>306</v>
      </c>
    </row>
  </sheetData>
  <mergeCells count="1">
    <mergeCell ref="A1:H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"/>
  <sheetViews>
    <sheetView tabSelected="1" workbookViewId="0">
      <pane ySplit="3" topLeftCell="A4" activePane="bottomLeft" state="frozen"/>
      <selection pane="bottomLeft" activeCell="C10" sqref="C10"/>
    </sheetView>
  </sheetViews>
  <sheetFormatPr baseColWidth="10" defaultColWidth="8.83203125" defaultRowHeight="15" x14ac:dyDescent="0.2"/>
  <cols>
    <col min="1" max="5" width="30" customWidth="1"/>
  </cols>
  <sheetData>
    <row r="1" spans="1:5" ht="40" customHeight="1" x14ac:dyDescent="0.2">
      <c r="A1" s="2" t="s">
        <v>446</v>
      </c>
      <c r="B1" s="3"/>
      <c r="C1" s="3"/>
      <c r="D1" s="3"/>
      <c r="E1" s="3"/>
    </row>
    <row r="3" spans="1:5" ht="32" x14ac:dyDescent="0.2">
      <c r="A3" s="1" t="s">
        <v>12</v>
      </c>
      <c r="B3" s="1" t="s">
        <v>447</v>
      </c>
      <c r="C3" s="1" t="s">
        <v>448</v>
      </c>
      <c r="D3" s="1" t="s">
        <v>449</v>
      </c>
      <c r="E3" s="1" t="s">
        <v>450</v>
      </c>
    </row>
    <row r="4" spans="1:5" x14ac:dyDescent="0.2">
      <c r="A4" t="s">
        <v>148</v>
      </c>
      <c r="B4" s="5">
        <f>AVERAGEIF('03_Demo-Drehbuch'!$A:$A,"Anbieter A",'03_Demo-Drehbuch'!$L:$L)</f>
        <v>8.6666666666666661</v>
      </c>
      <c r="C4">
        <f>COUNTIFS('03_Demo-Drehbuch'!$A:$A,"Anbieter A",'03_Demo-Drehbuch'!$H:$H,"Ja")</f>
        <v>0</v>
      </c>
      <c r="D4" s="5">
        <f>SUMIF('05_Bewertung'!$A:$A,"Anbieter A",'05_Bewertung'!$H:$H)</f>
        <v>72</v>
      </c>
      <c r="E4">
        <f>_xlfn.RANK.EQ(B4,$B$4:$B$8,0)</f>
        <v>1</v>
      </c>
    </row>
    <row r="5" spans="1:5" x14ac:dyDescent="0.2">
      <c r="A5" t="s">
        <v>157</v>
      </c>
      <c r="B5" s="5">
        <f>AVERAGEIF('03_Demo-Drehbuch'!A4:A18,"Anbieter B",'03_Demo-Drehbuch'!L4:L18)</f>
        <v>5</v>
      </c>
      <c r="C5">
        <f>COUNTIFS('03_Demo-Drehbuch'!$A:$A,"Anbieter B",'03_Demo-Drehbuch'!$H:$H,"Ja")</f>
        <v>1</v>
      </c>
      <c r="D5" s="5">
        <f>SUMIF('05_Bewertung'!$A:$A,"Anbieter B",'05_Bewertung'!$H:$H)</f>
        <v>80.5</v>
      </c>
      <c r="E5">
        <f t="shared" ref="E5:E8" si="0">_xlfn.RANK.EQ(B5,$B$4:$B$8,0)</f>
        <v>5</v>
      </c>
    </row>
    <row r="6" spans="1:5" x14ac:dyDescent="0.2">
      <c r="A6" t="s">
        <v>165</v>
      </c>
      <c r="B6" s="5">
        <f>IFERROR(AVERAGEIF('03_Demo-Drehbuch'!$A:$A,"Anbieter C",'03_Demo-Drehbuch'!$L:$L), "")</f>
        <v>7.333333333333333</v>
      </c>
      <c r="C6">
        <f>COUNTIFS('03_Demo-Drehbuch'!$A:$A,"Anbieter C",'03_Demo-Drehbuch'!$H:$H,"Ja")</f>
        <v>0</v>
      </c>
      <c r="D6" s="5">
        <f>SUMIF('05_Bewertung'!$A:$A,"Anbieter C",'05_Bewertung'!$H:$H)</f>
        <v>78.833333333333343</v>
      </c>
      <c r="E6">
        <f t="shared" si="0"/>
        <v>2</v>
      </c>
    </row>
    <row r="7" spans="1:5" x14ac:dyDescent="0.2">
      <c r="A7" t="s">
        <v>174</v>
      </c>
      <c r="B7" s="5">
        <f>IFERROR(AVERAGEIF('03_Demo-Drehbuch'!$A:$A,"Anbieter D",'03_Demo-Drehbuch'!$L:$L), "")</f>
        <v>7.333333333333333</v>
      </c>
      <c r="C7">
        <f>COUNTIFS('03_Demo-Drehbuch'!$A:$A,"Anbieter D",'03_Demo-Drehbuch'!$H:$H,"Ja")</f>
        <v>0</v>
      </c>
      <c r="D7" s="5">
        <f>SUMIF('05_Bewertung'!$A:$A,"Anbieter D",'05_Bewertung'!$H:$H)</f>
        <v>71.333333333333329</v>
      </c>
      <c r="E7">
        <f t="shared" si="0"/>
        <v>2</v>
      </c>
    </row>
    <row r="8" spans="1:5" x14ac:dyDescent="0.2">
      <c r="A8" t="s">
        <v>183</v>
      </c>
      <c r="B8" s="5">
        <f>IFERROR(AVERAGEIF('03_Demo-Drehbuch'!$A:$A,"Anbieter E",'03_Demo-Drehbuch'!$L:$L), "")</f>
        <v>7</v>
      </c>
      <c r="C8">
        <f>COUNTIFS('03_Demo-Drehbuch'!$A:$A,"Anbieter E",'03_Demo-Drehbuch'!$H:$H,"Ja")</f>
        <v>0</v>
      </c>
      <c r="D8" s="5">
        <f>SUMIF('05_Bewertung'!$A:$A,"Anbieter E",'05_Bewertung'!$H:$H)</f>
        <v>81.666666666666671</v>
      </c>
      <c r="E8">
        <f t="shared" si="0"/>
        <v>4</v>
      </c>
    </row>
  </sheetData>
  <mergeCells count="1">
    <mergeCell ref="A1:E1"/>
  </mergeCells>
  <conditionalFormatting sqref="A4:E8">
    <cfRule type="expression" dxfId="6" priority="1">
      <formula>$E4=1</formula>
    </cfRule>
  </conditionalFormatting>
  <conditionalFormatting sqref="C4:C8">
    <cfRule type="expression" dxfId="4" priority="2">
      <formula>$C4&gt;0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00_Summary</vt:lpstr>
      <vt:lpstr>01_Ziele</vt:lpstr>
      <vt:lpstr>02_Vorbereitung</vt:lpstr>
      <vt:lpstr>03_Demo-Drehbuch</vt:lpstr>
      <vt:lpstr>04_Fragenkatalog</vt:lpstr>
      <vt:lpstr>05_Bewertung</vt:lpstr>
      <vt:lpstr>06_Nachbereitung_PoC</vt:lpstr>
      <vt:lpstr>07_Stolperfallen</vt:lpstr>
      <vt:lpstr>08_Dashboard</vt:lpstr>
      <vt:lpstr>Listen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Marcel Panzer</cp:lastModifiedBy>
  <dcterms:created xsi:type="dcterms:W3CDTF">2025-08-14T10:43:34Z</dcterms:created>
  <dcterms:modified xsi:type="dcterms:W3CDTF">2025-08-14T11:06:23Z</dcterms:modified>
</cp:coreProperties>
</file>