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marcelpanzer/Downloads/"/>
    </mc:Choice>
  </mc:AlternateContent>
  <xr:revisionPtr revIDLastSave="0" documentId="13_ncr:20001_{9EB53B40-11A2-974B-8A07-7D1C7B623BBE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Übersicht" sheetId="1" r:id="rId1"/>
    <sheet name="Listen" sheetId="2" state="hidden" r:id="rId2"/>
    <sheet name="Kriterien" sheetId="3" r:id="rId3"/>
    <sheet name="Bewertung" sheetId="4" r:id="rId4"/>
    <sheet name="Shortlist" sheetId="5" r:id="rId5"/>
    <sheet name="PoV-Plan" sheetId="6" r:id="rId6"/>
    <sheet name="Risiken" sheetId="7" r:id="rId7"/>
    <sheet name="Decision-Log" sheetId="8" r:id="rId8"/>
    <sheet name="RACI" sheetId="9" r:id="rId9"/>
    <sheet name="README" sheetId="10" r:id="rId10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3" i="5"/>
  <c r="G5" i="4"/>
  <c r="J5" i="4" s="1"/>
  <c r="C4" i="5"/>
  <c r="D2" i="5"/>
  <c r="G10" i="4"/>
  <c r="J10" i="4" s="1"/>
  <c r="F10" i="4"/>
  <c r="I10" i="4" s="1"/>
  <c r="G9" i="4"/>
  <c r="J9" i="4" s="1"/>
  <c r="F9" i="4"/>
  <c r="I9" i="4" s="1"/>
  <c r="H8" i="4"/>
  <c r="G8" i="4"/>
  <c r="J8" i="4" s="1"/>
  <c r="F8" i="4"/>
  <c r="I8" i="4" s="1"/>
  <c r="G7" i="4"/>
  <c r="J7" i="4" s="1"/>
  <c r="E4" i="5" s="1"/>
  <c r="F7" i="4"/>
  <c r="I7" i="4" s="1"/>
  <c r="G6" i="4"/>
  <c r="J6" i="4" s="1"/>
  <c r="F6" i="4"/>
  <c r="I6" i="4" s="1"/>
  <c r="F5" i="4"/>
  <c r="I5" i="4" s="1"/>
  <c r="G4" i="4"/>
  <c r="J4" i="4" s="1"/>
  <c r="F4" i="4"/>
  <c r="I4" i="4" s="1"/>
  <c r="G3" i="4"/>
  <c r="J3" i="4" s="1"/>
  <c r="E3" i="5" s="1"/>
  <c r="F3" i="4"/>
  <c r="I3" i="4" s="1"/>
  <c r="J2" i="4"/>
  <c r="I2" i="4"/>
  <c r="G2" i="4"/>
  <c r="F2" i="4"/>
  <c r="C2" i="5" s="1"/>
  <c r="E10" i="4"/>
  <c r="H10" i="4" s="1"/>
  <c r="E9" i="4"/>
  <c r="H9" i="4" s="1"/>
  <c r="E8" i="4"/>
  <c r="E7" i="4"/>
  <c r="H7" i="4" s="1"/>
  <c r="B4" i="5" s="1"/>
  <c r="F4" i="5" s="1"/>
  <c r="E6" i="4"/>
  <c r="H6" i="4" s="1"/>
  <c r="E5" i="4"/>
  <c r="H5" i="4" s="1"/>
  <c r="E4" i="4"/>
  <c r="H4" i="4" s="1"/>
  <c r="E3" i="4"/>
  <c r="H3" i="4" s="1"/>
  <c r="E2" i="4"/>
  <c r="H2" i="4" s="1"/>
  <c r="D4" i="7"/>
  <c r="D3" i="7"/>
  <c r="D2" i="7"/>
  <c r="E7" i="5"/>
  <c r="D7" i="5"/>
  <c r="C7" i="5"/>
  <c r="B7" i="5"/>
  <c r="E6" i="5"/>
  <c r="D6" i="5"/>
  <c r="C6" i="5"/>
  <c r="B6" i="5"/>
  <c r="E5" i="5"/>
  <c r="D5" i="5"/>
  <c r="C5" i="5"/>
  <c r="B5" i="5"/>
  <c r="B19" i="1"/>
  <c r="B18" i="1"/>
  <c r="B17" i="1"/>
  <c r="B16" i="1"/>
  <c r="B12" i="1"/>
  <c r="B11" i="1"/>
  <c r="B10" i="1"/>
  <c r="B9" i="1"/>
  <c r="B8" i="1"/>
  <c r="B7" i="1"/>
  <c r="B6" i="1"/>
  <c r="F3" i="5" l="1"/>
  <c r="F2" i="5"/>
  <c r="C3" i="5"/>
  <c r="D3" i="5"/>
  <c r="D4" i="5"/>
  <c r="E2" i="5"/>
  <c r="B20" i="1"/>
  <c r="B21" i="1"/>
</calcChain>
</file>

<file path=xl/sharedStrings.xml><?xml version="1.0" encoding="utf-8"?>
<sst xmlns="http://schemas.openxmlformats.org/spreadsheetml/2006/main" count="289" uniqueCount="175">
  <si>
    <t>HR-Softwareauswahl – Übersicht &amp; Navigation</t>
  </si>
  <si>
    <t>Navigation</t>
  </si>
  <si>
    <t>Bereich</t>
  </si>
  <si>
    <t>Link</t>
  </si>
  <si>
    <t>Kriterien</t>
  </si>
  <si>
    <t>Bewertung (Scorecard)</t>
  </si>
  <si>
    <t>Shortlist &amp; Ranking</t>
  </si>
  <si>
    <t>Risiken</t>
  </si>
  <si>
    <t>Decision-Log</t>
  </si>
  <si>
    <t>RACI</t>
  </si>
  <si>
    <t>README</t>
  </si>
  <si>
    <t>Anbieter</t>
  </si>
  <si>
    <t>Gesamtpunkte</t>
  </si>
  <si>
    <t>% Muss erfüllt</t>
  </si>
  <si>
    <t>Gatekeeper Fail?</t>
  </si>
  <si>
    <t>Status &amp; Kennzahlen</t>
  </si>
  <si>
    <t>Kennzahl</t>
  </si>
  <si>
    <t>Wert</t>
  </si>
  <si>
    <t>Kriterien gesamt</t>
  </si>
  <si>
    <t>Muss-Kriterien</t>
  </si>
  <si>
    <t>Gatekeeper (Ja)</t>
  </si>
  <si>
    <t>Bewertete Einträge</t>
  </si>
  <si>
    <t>Muss NICHT erfüllt</t>
  </si>
  <si>
    <t>Gatekeeper verletzt</t>
  </si>
  <si>
    <t>Stufe</t>
  </si>
  <si>
    <t>Score</t>
  </si>
  <si>
    <t>JaNein</t>
  </si>
  <si>
    <t>Kategorie</t>
  </si>
  <si>
    <t>Prozess</t>
  </si>
  <si>
    <t>Evidenz</t>
  </si>
  <si>
    <t>Gewicht</t>
  </si>
  <si>
    <t>Muss</t>
  </si>
  <si>
    <t>Ja</t>
  </si>
  <si>
    <t>Fachlich</t>
  </si>
  <si>
    <t>Hire→Onboarding</t>
  </si>
  <si>
    <t>Screenshot</t>
  </si>
  <si>
    <t>Soll</t>
  </si>
  <si>
    <t>Nein</t>
  </si>
  <si>
    <t>Technik</t>
  </si>
  <si>
    <t>Change</t>
  </si>
  <si>
    <t>Exportdatei</t>
  </si>
  <si>
    <t>Kann</t>
  </si>
  <si>
    <t>Recht</t>
  </si>
  <si>
    <t>Zeit→Payroll</t>
  </si>
  <si>
    <t>API-Trace</t>
  </si>
  <si>
    <t>Wirtschaft</t>
  </si>
  <si>
    <t>Leave</t>
  </si>
  <si>
    <t>Webhook-Log</t>
  </si>
  <si>
    <t>Reporting</t>
  </si>
  <si>
    <t>Audit-Protokoll</t>
  </si>
  <si>
    <t>Recruiting/ATS</t>
  </si>
  <si>
    <t>Rechte-Review</t>
  </si>
  <si>
    <t>Core HR &amp; Digitale Personalakte</t>
  </si>
  <si>
    <t>CSV/JSON-Export</t>
  </si>
  <si>
    <t>DSGVO/Datenschutz</t>
  </si>
  <si>
    <t>System-Log</t>
  </si>
  <si>
    <t>People Analytics</t>
  </si>
  <si>
    <t>ID</t>
  </si>
  <si>
    <t>Kriterium</t>
  </si>
  <si>
    <t>Beschreibung</t>
  </si>
  <si>
    <t>Gatekeeper</t>
  </si>
  <si>
    <t>KPI-Bezug</t>
  </si>
  <si>
    <t>Nachweis (Evidenztyp)</t>
  </si>
  <si>
    <t>Owner</t>
  </si>
  <si>
    <t>Bemerkung</t>
  </si>
  <si>
    <t>K-001</t>
  </si>
  <si>
    <t>Identity/SCIM</t>
  </si>
  <si>
    <t>SCIM CUD (Create/Update/Deactivate)</t>
  </si>
  <si>
    <t>De-/Provisionierung inkl. Gruppen &amp; Rollen per SCIM 2.0</t>
  </si>
  <si>
    <t>Integrationsfehler/Woche ≤ 3</t>
  </si>
  <si>
    <t>IT</t>
  </si>
  <si>
    <t>K-002</t>
  </si>
  <si>
    <t>Events/Webhooks</t>
  </si>
  <si>
    <t>Signierte Webhooks + Retries</t>
  </si>
  <si>
    <t>Events wie hire.created, person.changed mit Idempotenz &amp; Monitoring</t>
  </si>
  <si>
    <t>K-003</t>
  </si>
  <si>
    <t>Ampel-Plausibilisierung Pre-Payroll</t>
  </si>
  <si>
    <t>Regeln &amp; Fehlerampel vor Cutoff/Stichtag</t>
  </si>
  <si>
    <t>First-time-right ≥ 99 %</t>
  </si>
  <si>
    <t>Payroll</t>
  </si>
  <si>
    <t>K-004</t>
  </si>
  <si>
    <t>Payroll/DATEV</t>
  </si>
  <si>
    <t>Delta-Exports (z. B. DATEV)</t>
  </si>
  <si>
    <t>Änderungs- statt Voll-Export inkl. Export-Logs</t>
  </si>
  <si>
    <t>Export-Fehlerquote ↓</t>
  </si>
  <si>
    <t>Payroll/IT</t>
  </si>
  <si>
    <t>K-005</t>
  </si>
  <si>
    <t>DSGVO</t>
  </si>
  <si>
    <t>DSAR-Export maschinenlesbar</t>
  </si>
  <si>
    <t>Vollständiger personenbezogener Datenauszug</t>
  </si>
  <si>
    <t>DSAR SLA</t>
  </si>
  <si>
    <t>DSB</t>
  </si>
  <si>
    <t>Kriterium-ID</t>
  </si>
  <si>
    <t>Gewicht (aus Kriterien)</t>
  </si>
  <si>
    <t>Stufe (aus Kriterien)</t>
  </si>
  <si>
    <t>Gatekeeper (aus Kriterien)</t>
  </si>
  <si>
    <t>Gewichtete Punkte</t>
  </si>
  <si>
    <t>Muss erfüllt?</t>
  </si>
  <si>
    <t>Gatekeeper verletzt?</t>
  </si>
  <si>
    <t>Evidenz-Link/Datei</t>
  </si>
  <si>
    <t>Kommentar</t>
  </si>
  <si>
    <t>SCIM CUD</t>
  </si>
  <si>
    <t>A</t>
  </si>
  <si>
    <t>B</t>
  </si>
  <si>
    <t>C</t>
  </si>
  <si>
    <t>Signierte Webhooks</t>
  </si>
  <si>
    <t>Ampel-Plausibilisierung</t>
  </si>
  <si>
    <t># Muss nicht erfüllt</t>
  </si>
  <si>
    <t>Rang</t>
  </si>
  <si>
    <t>Szene</t>
  </si>
  <si>
    <t>Akzeptanzkriterien</t>
  </si>
  <si>
    <t>Testdaten</t>
  </si>
  <si>
    <t>Evidenz (Datei/Link)</t>
  </si>
  <si>
    <t>SLA/Frist</t>
  </si>
  <si>
    <t>Ergebnis (Pass/Fail)</t>
  </si>
  <si>
    <t>E-Sign ausgelöst; SCIM Provisionierung; Rollen-Set aktiv</t>
  </si>
  <si>
    <t>2 Beispiel-Hires A/B</t>
  </si>
  <si>
    <t>HR/IT</t>
  </si>
  <si>
    <t>14 Tage</t>
  </si>
  <si>
    <t>Zeit→Pre-Payroll</t>
  </si>
  <si>
    <t>Feiertage/Kontingente/Zuschläge live; Ampel grün; Delta-Export verfügbar</t>
  </si>
  <si>
    <t>Change→Payroll</t>
  </si>
  <si>
    <t>Gehalts-/Arbeitszeit-Änderung mit Cutoff &amp; 4-Augen-Freigabe</t>
  </si>
  <si>
    <t>HR/Payroll</t>
  </si>
  <si>
    <t>DSAR-Export maschinenlesbar; Lösch-/Sperrpfade nachweisbar</t>
  </si>
  <si>
    <t>DSB/IT</t>
  </si>
  <si>
    <t>Standard-KPIs + CSV/JSON-Export; Abgleich mit BI</t>
  </si>
  <si>
    <t>HR/BI</t>
  </si>
  <si>
    <t>Risiko</t>
  </si>
  <si>
    <t>Wahrscheinlichkeit (1-5)</t>
  </si>
  <si>
    <t>Impact (1-5)</t>
  </si>
  <si>
    <t>Mitigation</t>
  </si>
  <si>
    <t>Status</t>
  </si>
  <si>
    <t>Integrationslücke (SCIM/Webhooks)</t>
  </si>
  <si>
    <t>PoV-Nachweise; Retry/Monitoring</t>
  </si>
  <si>
    <t>Offen</t>
  </si>
  <si>
    <t>Scope-Creep</t>
  </si>
  <si>
    <t>PO HR</t>
  </si>
  <si>
    <t>Change Control; Zielbild-Check</t>
  </si>
  <si>
    <t>DSGVO-Defizite (DSAR/Audit)</t>
  </si>
  <si>
    <t>AVV/TOMs prüfen; DSAR-Export testen</t>
  </si>
  <si>
    <t>Datum</t>
  </si>
  <si>
    <t>Entscheidung</t>
  </si>
  <si>
    <t>Alternativen</t>
  </si>
  <si>
    <t>Begründung</t>
  </si>
  <si>
    <t>Risiken/Maßnahmen</t>
  </si>
  <si>
    <t>2025-08-25</t>
  </si>
  <si>
    <t>PoV-Start mit A/B/C</t>
  </si>
  <si>
    <t>—</t>
  </si>
  <si>
    <t>Ziele/KPIs validiert; identische Testdaten</t>
  </si>
  <si>
    <t>Risiko: Demo-Bias → identisches Drehbuch</t>
  </si>
  <si>
    <t>Aufgabe</t>
  </si>
  <si>
    <t>Sponsor</t>
  </si>
  <si>
    <t>PO HR/HRIS</t>
  </si>
  <si>
    <t>IT/Security</t>
  </si>
  <si>
    <t>Payroll/Time</t>
  </si>
  <si>
    <t>DSB/Betriebsrat</t>
  </si>
  <si>
    <t>Finance/Legal</t>
  </si>
  <si>
    <t>Zielbild &amp; KPIs definieren</t>
  </si>
  <si>
    <t>R</t>
  </si>
  <si>
    <t>I</t>
  </si>
  <si>
    <t>Kriterienkatalog finalisieren</t>
  </si>
  <si>
    <t>Demoskript &amp; Testdaten</t>
  </si>
  <si>
    <t>PoV durchführen</t>
  </si>
  <si>
    <t>Datenschutz prüfen</t>
  </si>
  <si>
    <t>Verträge &amp; TCO</t>
  </si>
  <si>
    <t>Entscheidung &amp; Freigabe</t>
  </si>
  <si>
    <t>HR-Softwareauswahl – Shortlist &amp; Bewertungsmatrix (v2)</t>
  </si>
  <si>
    <t>Anleitung:</t>
  </si>
  <si>
    <t>1) Kriterien: Ergänze Muss/Soll/Kann, Gewicht (0–5) und Gatekeeper (Ja/Nein).</t>
  </si>
  <si>
    <t>2) Bewertung: Je Anbieter pro Kriterium den Score (0–3) vergeben und – wichtig – Evidenz verlinken.</t>
  </si>
  <si>
    <t>3) Shortlist: Rangfolge, Muss-Abdeckung und Gatekeeper werden automatisch berechnet.</t>
  </si>
  <si>
    <t>4) PoV-Plan: Szenen, Akzeptanzkriterien und Nachweise festhalten.</t>
  </si>
  <si>
    <t>Tipps: Score 0= nicht vorhanden; 1= Workaround; 2= teilweise; 3= belegt &amp; voll erfüllt.</t>
  </si>
  <si>
    <t>Gatekeeper: Muss-Kriterien/Integrations-KOs; Nichterfüllung ⇒ Ausschluss.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</si>
</sst>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632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vertical="center"/>
    </xf>
    <xf numFmtId="0" fontId="4" fillId="0" borderId="1" xfId="0" applyFont="1" applyBorder="1"/>
    <xf numFmtId="0" fontId="2" fillId="2" borderId="0" xfId="0" applyFont="1" applyFill="1" applyAlignment="1">
      <alignment horizontal="left" vertical="center"/>
    </xf>
    <xf numFmtId="0" fontId="0" fillId="0" borderId="0" xfId="0"/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9" fontId="4" fillId="0" borderId="1" xfId="1" applyFont="1" applyBorder="1"/>
  </cellXfs>
  <cellStyles count="2">
    <cellStyle name="Normal" xfId="0" builtinId="0"/>
    <cellStyle name="Percent" xfId="1" builtinId="5"/>
  </cellStyles>
  <dxfs count="2">
    <dxf>
      <fill>
        <patternFill patternType="solid">
          <fgColor rgb="FFE16320"/>
        </patternFill>
      </fill>
    </dxf>
    <dxf>
      <fill>
        <patternFill patternType="solid">
          <fgColor rgb="FFE1632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showGridLines="0" tabSelected="1" workbookViewId="0">
      <selection activeCell="D5" sqref="D5"/>
    </sheetView>
  </sheetViews>
  <sheetFormatPr baseColWidth="10" defaultColWidth="8.83203125" defaultRowHeight="15" x14ac:dyDescent="0.2"/>
  <cols>
    <col min="1" max="2" width="30" customWidth="1"/>
  </cols>
  <sheetData>
    <row r="1" spans="1:2" x14ac:dyDescent="0.2">
      <c r="A1" s="5" t="s">
        <v>0</v>
      </c>
      <c r="B1" s="6"/>
    </row>
    <row r="2" spans="1:2" x14ac:dyDescent="0.2">
      <c r="A2" s="6"/>
      <c r="B2" s="6"/>
    </row>
    <row r="4" spans="1:2" ht="20" customHeight="1" x14ac:dyDescent="0.2">
      <c r="A4" s="7" t="s">
        <v>1</v>
      </c>
      <c r="B4" s="6"/>
    </row>
    <row r="5" spans="1:2" ht="22" customHeight="1" x14ac:dyDescent="0.2">
      <c r="A5" s="1" t="s">
        <v>2</v>
      </c>
      <c r="B5" s="1" t="s">
        <v>3</v>
      </c>
    </row>
    <row r="6" spans="1:2" ht="16" x14ac:dyDescent="0.2">
      <c r="A6" s="2" t="s">
        <v>4</v>
      </c>
      <c r="B6" s="2" t="str">
        <f>HYPERLINK("#'Kriterien'!A1","→ Kriterien")</f>
        <v>→ Kriterien</v>
      </c>
    </row>
    <row r="7" spans="1:2" ht="16" x14ac:dyDescent="0.2">
      <c r="A7" s="2" t="s">
        <v>5</v>
      </c>
      <c r="B7" s="2" t="str">
        <f>HYPERLINK("#'Bewertung'!A1","→ Bewertung")</f>
        <v>→ Bewertung</v>
      </c>
    </row>
    <row r="8" spans="1:2" ht="16" x14ac:dyDescent="0.2">
      <c r="A8" s="2" t="s">
        <v>6</v>
      </c>
      <c r="B8" s="2" t="str">
        <f>HYPERLINK("#'Shortlist'!A1","→ Shortlist")</f>
        <v>→ Shortlist</v>
      </c>
    </row>
    <row r="9" spans="1:2" ht="16" x14ac:dyDescent="0.2">
      <c r="A9" s="2" t="s">
        <v>7</v>
      </c>
      <c r="B9" s="2" t="str">
        <f>HYPERLINK("#'Risiken'!A1","→ Risiken")</f>
        <v>→ Risiken</v>
      </c>
    </row>
    <row r="10" spans="1:2" ht="16" x14ac:dyDescent="0.2">
      <c r="A10" s="2" t="s">
        <v>8</v>
      </c>
      <c r="B10" s="2" t="str">
        <f>HYPERLINK("#'Decision-Log'!A1","→ Decision-Log")</f>
        <v>→ Decision-Log</v>
      </c>
    </row>
    <row r="11" spans="1:2" ht="16" x14ac:dyDescent="0.2">
      <c r="A11" s="2" t="s">
        <v>9</v>
      </c>
      <c r="B11" s="2" t="str">
        <f>HYPERLINK("#'RACI'!A1","→ RACI")</f>
        <v>→ RACI</v>
      </c>
    </row>
    <row r="12" spans="1:2" ht="16" x14ac:dyDescent="0.2">
      <c r="A12" s="2" t="s">
        <v>10</v>
      </c>
      <c r="B12" s="2" t="str">
        <f>HYPERLINK("#'README'!A1","→ README")</f>
        <v>→ README</v>
      </c>
    </row>
    <row r="14" spans="1:2" ht="20" customHeight="1" x14ac:dyDescent="0.2">
      <c r="A14" s="7" t="s">
        <v>15</v>
      </c>
      <c r="B14" s="6"/>
    </row>
    <row r="15" spans="1:2" ht="22" customHeight="1" x14ac:dyDescent="0.2">
      <c r="A15" s="1" t="s">
        <v>16</v>
      </c>
      <c r="B15" s="1" t="s">
        <v>17</v>
      </c>
    </row>
    <row r="16" spans="1:2" ht="16" x14ac:dyDescent="0.2">
      <c r="A16" s="2" t="s">
        <v>18</v>
      </c>
      <c r="B16" s="2">
        <f>COUNTA(Kriterien!$A$2:$A$8)</f>
        <v>5</v>
      </c>
    </row>
    <row r="17" spans="1:2" ht="16" x14ac:dyDescent="0.2">
      <c r="A17" s="2" t="s">
        <v>19</v>
      </c>
      <c r="B17" s="2">
        <f>COUNTIF(Kriterien!$F$2:$F$8,"Muss")</f>
        <v>5</v>
      </c>
    </row>
    <row r="18" spans="1:2" ht="16" x14ac:dyDescent="0.2">
      <c r="A18" s="2" t="s">
        <v>20</v>
      </c>
      <c r="B18" s="2">
        <f>COUNTIF(Kriterien!$H$2:$H$8,"Ja")</f>
        <v>3</v>
      </c>
    </row>
    <row r="19" spans="1:2" ht="16" x14ac:dyDescent="0.2">
      <c r="A19" s="2" t="s">
        <v>21</v>
      </c>
      <c r="B19" s="2">
        <f>COUNTIF(Bewertung!$D$2:$D$15,"&gt;=0")</f>
        <v>9</v>
      </c>
    </row>
    <row r="20" spans="1:2" ht="16" x14ac:dyDescent="0.2">
      <c r="A20" s="2" t="s">
        <v>22</v>
      </c>
      <c r="B20" s="2">
        <f>COUNTIFS(Bewertung!$F:$F,"Muss",Bewertung!$I:$I,FALSE)</f>
        <v>8</v>
      </c>
    </row>
    <row r="21" spans="1:2" ht="16" x14ac:dyDescent="0.2">
      <c r="A21" s="2" t="s">
        <v>23</v>
      </c>
      <c r="B21" s="2">
        <f>COUNTIF(Bewertung!$J:$J,TRUE)</f>
        <v>5</v>
      </c>
    </row>
  </sheetData>
  <mergeCells count="3">
    <mergeCell ref="A1:B2"/>
    <mergeCell ref="A4:B4"/>
    <mergeCell ref="A14:B14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/>
  </sheetViews>
  <sheetFormatPr baseColWidth="10" defaultColWidth="8.83203125" defaultRowHeight="15" x14ac:dyDescent="0.2"/>
  <cols>
    <col min="1" max="7" width="16" customWidth="1"/>
  </cols>
  <sheetData>
    <row r="1" spans="1:7" ht="22" customHeight="1" x14ac:dyDescent="0.2">
      <c r="A1" s="3" t="s">
        <v>24</v>
      </c>
      <c r="B1" s="3" t="s">
        <v>25</v>
      </c>
      <c r="C1" s="3" t="s">
        <v>26</v>
      </c>
      <c r="D1" s="3" t="s">
        <v>27</v>
      </c>
      <c r="E1" s="3" t="s">
        <v>28</v>
      </c>
      <c r="F1" s="3" t="s">
        <v>29</v>
      </c>
      <c r="G1" s="3" t="s">
        <v>30</v>
      </c>
    </row>
    <row r="2" spans="1:7" x14ac:dyDescent="0.2">
      <c r="A2" t="s">
        <v>31</v>
      </c>
      <c r="B2">
        <v>0</v>
      </c>
      <c r="C2" t="s">
        <v>32</v>
      </c>
      <c r="D2" t="s">
        <v>33</v>
      </c>
      <c r="E2" t="s">
        <v>34</v>
      </c>
      <c r="F2" t="s">
        <v>35</v>
      </c>
      <c r="G2">
        <v>0</v>
      </c>
    </row>
    <row r="3" spans="1:7" x14ac:dyDescent="0.2">
      <c r="A3" t="s">
        <v>36</v>
      </c>
      <c r="B3">
        <v>1</v>
      </c>
      <c r="C3" t="s">
        <v>37</v>
      </c>
      <c r="D3" t="s">
        <v>38</v>
      </c>
      <c r="E3" t="s">
        <v>39</v>
      </c>
      <c r="F3" t="s">
        <v>40</v>
      </c>
      <c r="G3">
        <v>1</v>
      </c>
    </row>
    <row r="4" spans="1:7" x14ac:dyDescent="0.2">
      <c r="A4" t="s">
        <v>41</v>
      </c>
      <c r="B4">
        <v>2</v>
      </c>
      <c r="D4" t="s">
        <v>42</v>
      </c>
      <c r="E4" t="s">
        <v>43</v>
      </c>
      <c r="F4" t="s">
        <v>44</v>
      </c>
      <c r="G4">
        <v>2</v>
      </c>
    </row>
    <row r="5" spans="1:7" x14ac:dyDescent="0.2">
      <c r="B5">
        <v>3</v>
      </c>
      <c r="D5" t="s">
        <v>45</v>
      </c>
      <c r="E5" t="s">
        <v>46</v>
      </c>
      <c r="F5" t="s">
        <v>47</v>
      </c>
      <c r="G5">
        <v>3</v>
      </c>
    </row>
    <row r="6" spans="1:7" x14ac:dyDescent="0.2">
      <c r="E6" t="s">
        <v>48</v>
      </c>
      <c r="F6" t="s">
        <v>49</v>
      </c>
      <c r="G6">
        <v>4</v>
      </c>
    </row>
    <row r="7" spans="1:7" x14ac:dyDescent="0.2">
      <c r="E7" t="s">
        <v>50</v>
      </c>
      <c r="F7" t="s">
        <v>51</v>
      </c>
      <c r="G7">
        <v>5</v>
      </c>
    </row>
    <row r="8" spans="1:7" x14ac:dyDescent="0.2">
      <c r="E8" t="s">
        <v>52</v>
      </c>
      <c r="F8" t="s">
        <v>53</v>
      </c>
    </row>
    <row r="9" spans="1:7" x14ac:dyDescent="0.2">
      <c r="E9" t="s">
        <v>54</v>
      </c>
      <c r="F9" t="s">
        <v>55</v>
      </c>
    </row>
    <row r="10" spans="1:7" x14ac:dyDescent="0.2">
      <c r="E10" t="s">
        <v>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"/>
  <sheetViews>
    <sheetView showGridLines="0" workbookViewId="0">
      <pane ySplit="1" topLeftCell="A2" activePane="bottomLeft" state="frozen"/>
      <selection pane="bottomLeft" activeCell="A6" sqref="A6"/>
    </sheetView>
  </sheetViews>
  <sheetFormatPr baseColWidth="10" defaultColWidth="8.83203125" defaultRowHeight="15" x14ac:dyDescent="0.2"/>
  <cols>
    <col min="1" max="1" width="10" customWidth="1"/>
    <col min="2" max="2" width="14" customWidth="1"/>
    <col min="3" max="3" width="22" customWidth="1"/>
    <col min="4" max="4" width="30" customWidth="1"/>
    <col min="5" max="5" width="45" customWidth="1"/>
    <col min="6" max="7" width="10" customWidth="1"/>
    <col min="8" max="8" width="12" customWidth="1"/>
    <col min="9" max="9" width="20" customWidth="1"/>
    <col min="10" max="10" width="22" customWidth="1"/>
    <col min="11" max="11" width="14" customWidth="1"/>
    <col min="12" max="12" width="26" customWidth="1"/>
  </cols>
  <sheetData>
    <row r="1" spans="1:12" ht="22" customHeight="1" x14ac:dyDescent="0.2">
      <c r="A1" s="3" t="s">
        <v>57</v>
      </c>
      <c r="B1" s="3" t="s">
        <v>27</v>
      </c>
      <c r="C1" s="3" t="s">
        <v>28</v>
      </c>
      <c r="D1" s="3" t="s">
        <v>58</v>
      </c>
      <c r="E1" s="3" t="s">
        <v>59</v>
      </c>
      <c r="F1" s="3" t="s">
        <v>24</v>
      </c>
      <c r="G1" s="3" t="s">
        <v>30</v>
      </c>
      <c r="H1" s="3" t="s">
        <v>60</v>
      </c>
      <c r="I1" s="3" t="s">
        <v>61</v>
      </c>
      <c r="J1" s="3" t="s">
        <v>62</v>
      </c>
      <c r="K1" s="3" t="s">
        <v>63</v>
      </c>
      <c r="L1" s="3" t="s">
        <v>64</v>
      </c>
    </row>
    <row r="2" spans="1:12" x14ac:dyDescent="0.2">
      <c r="A2" s="4" t="s">
        <v>65</v>
      </c>
      <c r="B2" s="4" t="s">
        <v>38</v>
      </c>
      <c r="C2" s="4" t="s">
        <v>66</v>
      </c>
      <c r="D2" s="4" t="s">
        <v>67</v>
      </c>
      <c r="E2" s="4" t="s">
        <v>68</v>
      </c>
      <c r="F2" s="4" t="s">
        <v>31</v>
      </c>
      <c r="G2" s="4">
        <v>5</v>
      </c>
      <c r="H2" s="4" t="s">
        <v>32</v>
      </c>
      <c r="I2" s="4" t="s">
        <v>69</v>
      </c>
      <c r="J2" s="4" t="s">
        <v>44</v>
      </c>
      <c r="K2" s="4" t="s">
        <v>70</v>
      </c>
      <c r="L2" s="4"/>
    </row>
    <row r="3" spans="1:12" x14ac:dyDescent="0.2">
      <c r="A3" s="4" t="s">
        <v>71</v>
      </c>
      <c r="B3" s="4" t="s">
        <v>38</v>
      </c>
      <c r="C3" s="4" t="s">
        <v>72</v>
      </c>
      <c r="D3" s="4" t="s">
        <v>73</v>
      </c>
      <c r="E3" s="4" t="s">
        <v>74</v>
      </c>
      <c r="F3" s="4" t="s">
        <v>31</v>
      </c>
      <c r="G3" s="4">
        <v>5</v>
      </c>
      <c r="H3" s="4" t="s">
        <v>32</v>
      </c>
      <c r="I3" s="4" t="s">
        <v>69</v>
      </c>
      <c r="J3" s="4" t="s">
        <v>47</v>
      </c>
      <c r="K3" s="4" t="s">
        <v>70</v>
      </c>
      <c r="L3" s="4"/>
    </row>
    <row r="4" spans="1:12" x14ac:dyDescent="0.2">
      <c r="A4" s="4" t="s">
        <v>75</v>
      </c>
      <c r="B4" s="4" t="s">
        <v>33</v>
      </c>
      <c r="C4" s="4" t="s">
        <v>43</v>
      </c>
      <c r="D4" s="4" t="s">
        <v>76</v>
      </c>
      <c r="E4" s="4" t="s">
        <v>77</v>
      </c>
      <c r="F4" s="4" t="s">
        <v>31</v>
      </c>
      <c r="G4" s="4">
        <v>5</v>
      </c>
      <c r="H4" s="4" t="s">
        <v>37</v>
      </c>
      <c r="I4" s="4" t="s">
        <v>78</v>
      </c>
      <c r="J4" s="4" t="s">
        <v>35</v>
      </c>
      <c r="K4" s="4" t="s">
        <v>79</v>
      </c>
      <c r="L4" s="4"/>
    </row>
    <row r="5" spans="1:12" x14ac:dyDescent="0.2">
      <c r="A5" s="4" t="s">
        <v>80</v>
      </c>
      <c r="B5" s="4" t="s">
        <v>38</v>
      </c>
      <c r="C5" s="4" t="s">
        <v>81</v>
      </c>
      <c r="D5" s="4" t="s">
        <v>82</v>
      </c>
      <c r="E5" s="4" t="s">
        <v>83</v>
      </c>
      <c r="F5" s="4" t="s">
        <v>31</v>
      </c>
      <c r="G5" s="4">
        <v>4</v>
      </c>
      <c r="H5" s="4" t="s">
        <v>32</v>
      </c>
      <c r="I5" s="4" t="s">
        <v>84</v>
      </c>
      <c r="J5" s="4" t="s">
        <v>40</v>
      </c>
      <c r="K5" s="4" t="s">
        <v>85</v>
      </c>
      <c r="L5" s="4"/>
    </row>
    <row r="6" spans="1:12" x14ac:dyDescent="0.2">
      <c r="A6" s="4" t="s">
        <v>86</v>
      </c>
      <c r="B6" s="4" t="s">
        <v>42</v>
      </c>
      <c r="C6" s="4" t="s">
        <v>87</v>
      </c>
      <c r="D6" s="4" t="s">
        <v>88</v>
      </c>
      <c r="E6" s="4" t="s">
        <v>89</v>
      </c>
      <c r="F6" s="4" t="s">
        <v>31</v>
      </c>
      <c r="G6" s="4">
        <v>4</v>
      </c>
      <c r="H6" s="4" t="s">
        <v>37</v>
      </c>
      <c r="I6" s="4" t="s">
        <v>90</v>
      </c>
      <c r="J6" s="4" t="s">
        <v>53</v>
      </c>
      <c r="K6" s="4" t="s">
        <v>91</v>
      </c>
      <c r="L6" s="4"/>
    </row>
    <row r="7" spans="1:1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</sheetData>
  <dataValidations count="1">
    <dataValidation type="whole" allowBlank="1" showInputMessage="1" showErrorMessage="1" sqref="G2 G3 G4 G5 G6 G7 G8" xr:uid="{00000000-0002-0000-0200-000001000000}">
      <formula1>0</formula1>
      <formula2>5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Listen!$A$2:$A$4</xm:f>
          </x14:formula1>
          <xm:sqref>F2 F3 F4 F5 F6 F7 F8</xm:sqref>
        </x14:dataValidation>
        <x14:dataValidation type="list" allowBlank="1" showInputMessage="1" showErrorMessage="1" xr:uid="{00000000-0002-0000-0200-000002000000}">
          <x14:formula1>
            <xm:f>Listen!$C$2:$C$3</xm:f>
          </x14:formula1>
          <xm:sqref>H2 H3 H4 H5 H6 H7 H8</xm:sqref>
        </x14:dataValidation>
        <x14:dataValidation type="list" allowBlank="1" showInputMessage="1" showErrorMessage="1" xr:uid="{00000000-0002-0000-0200-000003000000}">
          <x14:formula1>
            <xm:f>Listen!$D$2:$D$5</xm:f>
          </x14:formula1>
          <xm:sqref>B2 B3 B4 B5 B6 B7 B8</xm:sqref>
        </x14:dataValidation>
        <x14:dataValidation type="list" allowBlank="1" showInputMessage="1" showErrorMessage="1" xr:uid="{00000000-0002-0000-0200-000004000000}">
          <x14:formula1>
            <xm:f>Listen!$E$2:$E$10</xm:f>
          </x14:formula1>
          <xm:sqref>C2 C3 C4 C5 C6 C7 C8</xm:sqref>
        </x14:dataValidation>
        <x14:dataValidation type="list" allowBlank="1" showInputMessage="1" showErrorMessage="1" xr:uid="{00000000-0002-0000-0200-000005000000}">
          <x14:formula1>
            <xm:f>Listen!$F$2:$F$9</xm:f>
          </x14:formula1>
          <xm:sqref>J2 J3 J4 J5 J6 J7 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showGridLines="0" workbookViewId="0">
      <pane ySplit="1" topLeftCell="A2" activePane="bottomLeft" state="frozen"/>
      <selection pane="bottomLeft" activeCell="D8" sqref="D8"/>
    </sheetView>
  </sheetViews>
  <sheetFormatPr baseColWidth="10" defaultColWidth="8.83203125" defaultRowHeight="15" x14ac:dyDescent="0.2"/>
  <cols>
    <col min="1" max="1" width="14" customWidth="1"/>
    <col min="2" max="2" width="30" customWidth="1"/>
    <col min="3" max="3" width="14" customWidth="1"/>
    <col min="4" max="4" width="10" customWidth="1"/>
    <col min="5" max="5" width="20" customWidth="1"/>
    <col min="6" max="6" width="18" customWidth="1"/>
    <col min="7" max="7" width="20" customWidth="1"/>
    <col min="8" max="8" width="18" customWidth="1"/>
    <col min="9" max="9" width="16" customWidth="1"/>
    <col min="10" max="10" width="20" customWidth="1"/>
    <col min="11" max="12" width="30" customWidth="1"/>
  </cols>
  <sheetData>
    <row r="1" spans="1:12" ht="22" customHeight="1" x14ac:dyDescent="0.2">
      <c r="A1" s="3" t="s">
        <v>92</v>
      </c>
      <c r="B1" s="3" t="s">
        <v>58</v>
      </c>
      <c r="C1" s="3" t="s">
        <v>11</v>
      </c>
      <c r="D1" s="3" t="s">
        <v>25</v>
      </c>
      <c r="E1" s="3" t="s">
        <v>93</v>
      </c>
      <c r="F1" s="3" t="s">
        <v>94</v>
      </c>
      <c r="G1" s="3" t="s">
        <v>95</v>
      </c>
      <c r="H1" s="3" t="s">
        <v>96</v>
      </c>
      <c r="I1" s="3" t="s">
        <v>97</v>
      </c>
      <c r="J1" s="3" t="s">
        <v>98</v>
      </c>
      <c r="K1" s="3" t="s">
        <v>99</v>
      </c>
      <c r="L1" s="3" t="s">
        <v>100</v>
      </c>
    </row>
    <row r="2" spans="1:12" x14ac:dyDescent="0.2">
      <c r="A2" s="4" t="s">
        <v>65</v>
      </c>
      <c r="B2" s="4" t="s">
        <v>101</v>
      </c>
      <c r="C2" s="4" t="s">
        <v>102</v>
      </c>
      <c r="D2" s="4">
        <v>2</v>
      </c>
      <c r="E2" s="4">
        <f>IFERROR(_xlfn.XLOOKUP(A2,Kriterien!$A:$A,Kriterien!$G:$G,""),"")</f>
        <v>5</v>
      </c>
      <c r="F2" s="4" t="str">
        <f>IFERROR(_xlfn.XLOOKUP(A2,Kriterien!$A:$A,Kriterien!$F:$F,""),"")</f>
        <v>Muss</v>
      </c>
      <c r="G2" s="4" t="str">
        <f>IFERROR(_xlfn.XLOOKUP(A2,Kriterien!$A:$A,Kriterien!$H:$H,""),"")</f>
        <v>Ja</v>
      </c>
      <c r="H2" s="4">
        <f>IFERROR(D2*E2,"")</f>
        <v>10</v>
      </c>
      <c r="I2" s="4" t="b">
        <f>IF(F2="Muss", D2&gt;=3, "")</f>
        <v>0</v>
      </c>
      <c r="J2" s="4" t="b">
        <f>IF(G2="Ja", D2&lt;3, "")</f>
        <v>1</v>
      </c>
      <c r="K2" s="4"/>
      <c r="L2" s="4"/>
    </row>
    <row r="3" spans="1:12" x14ac:dyDescent="0.2">
      <c r="A3" s="4" t="s">
        <v>65</v>
      </c>
      <c r="B3" s="4" t="s">
        <v>101</v>
      </c>
      <c r="C3" s="4" t="s">
        <v>103</v>
      </c>
      <c r="D3" s="4">
        <v>1</v>
      </c>
      <c r="E3" s="4">
        <f>IFERROR(_xlfn.XLOOKUP(A3,Kriterien!$A:$A,Kriterien!$G:$G,""),"")</f>
        <v>5</v>
      </c>
      <c r="F3" s="4" t="str">
        <f>IFERROR(_xlfn.XLOOKUP(A3,Kriterien!$A:$A,Kriterien!$F:$F,""),"")</f>
        <v>Muss</v>
      </c>
      <c r="G3" s="4" t="str">
        <f>IFERROR(_xlfn.XLOOKUP(A3,Kriterien!$A:$A,Kriterien!$H:$H,""),"")</f>
        <v>Ja</v>
      </c>
      <c r="H3" s="4">
        <f t="shared" ref="H3:H10" si="0">IFERROR(D3*E3,"")</f>
        <v>5</v>
      </c>
      <c r="I3" s="4" t="b">
        <f t="shared" ref="I3:I10" si="1">IF(F3="Muss", D3&gt;=3, "")</f>
        <v>0</v>
      </c>
      <c r="J3" s="4" t="b">
        <f t="shared" ref="J3:J10" si="2">IF(G3="Ja", D3&lt;3, "")</f>
        <v>1</v>
      </c>
      <c r="K3" s="4"/>
      <c r="L3" s="4"/>
    </row>
    <row r="4" spans="1:12" x14ac:dyDescent="0.2">
      <c r="A4" s="4" t="s">
        <v>65</v>
      </c>
      <c r="B4" s="4" t="s">
        <v>101</v>
      </c>
      <c r="C4" s="4" t="s">
        <v>104</v>
      </c>
      <c r="D4" s="4">
        <v>1</v>
      </c>
      <c r="E4" s="4">
        <f>IFERROR(_xlfn.XLOOKUP(A4,Kriterien!$A:$A,Kriterien!$G:$G,""),"")</f>
        <v>5</v>
      </c>
      <c r="F4" s="4" t="str">
        <f>IFERROR(_xlfn.XLOOKUP(A4,Kriterien!$A:$A,Kriterien!$F:$F,""),"")</f>
        <v>Muss</v>
      </c>
      <c r="G4" s="4" t="str">
        <f>IFERROR(_xlfn.XLOOKUP(A4,Kriterien!$A:$A,Kriterien!$H:$H,""),"")</f>
        <v>Ja</v>
      </c>
      <c r="H4" s="4">
        <f t="shared" si="0"/>
        <v>5</v>
      </c>
      <c r="I4" s="4" t="b">
        <f t="shared" si="1"/>
        <v>0</v>
      </c>
      <c r="J4" s="4" t="b">
        <f t="shared" si="2"/>
        <v>1</v>
      </c>
      <c r="K4" s="4"/>
      <c r="L4" s="4"/>
    </row>
    <row r="5" spans="1:12" x14ac:dyDescent="0.2">
      <c r="A5" s="4" t="s">
        <v>71</v>
      </c>
      <c r="B5" s="4" t="s">
        <v>105</v>
      </c>
      <c r="C5" s="4" t="s">
        <v>102</v>
      </c>
      <c r="D5" s="4">
        <v>2</v>
      </c>
      <c r="E5" s="4">
        <f>IFERROR(_xlfn.XLOOKUP(A5,Kriterien!$A:$A,Kriterien!$G:$G,""),"")</f>
        <v>5</v>
      </c>
      <c r="F5" s="4" t="str">
        <f>IFERROR(_xlfn.XLOOKUP(A5,Kriterien!$A:$A,Kriterien!$F:$F,""),"")</f>
        <v>Muss</v>
      </c>
      <c r="G5" s="4" t="str">
        <f>IFERROR(_xlfn.XLOOKUP(A5,Kriterien!$A:$A,Kriterien!$H:$H,""),"")</f>
        <v>Ja</v>
      </c>
      <c r="H5" s="4">
        <f t="shared" si="0"/>
        <v>10</v>
      </c>
      <c r="I5" s="4" t="b">
        <f t="shared" si="1"/>
        <v>0</v>
      </c>
      <c r="J5" s="4" t="b">
        <f t="shared" si="2"/>
        <v>1</v>
      </c>
      <c r="K5" s="4"/>
      <c r="L5" s="4"/>
    </row>
    <row r="6" spans="1:12" x14ac:dyDescent="0.2">
      <c r="A6" s="4" t="s">
        <v>71</v>
      </c>
      <c r="B6" s="4" t="s">
        <v>105</v>
      </c>
      <c r="C6" s="4" t="s">
        <v>103</v>
      </c>
      <c r="D6" s="4">
        <v>3</v>
      </c>
      <c r="E6" s="4">
        <f>IFERROR(_xlfn.XLOOKUP(A6,Kriterien!$A:$A,Kriterien!$G:$G,""),"")</f>
        <v>5</v>
      </c>
      <c r="F6" s="4" t="str">
        <f>IFERROR(_xlfn.XLOOKUP(A6,Kriterien!$A:$A,Kriterien!$F:$F,""),"")</f>
        <v>Muss</v>
      </c>
      <c r="G6" s="4" t="str">
        <f>IFERROR(_xlfn.XLOOKUP(A6,Kriterien!$A:$A,Kriterien!$H:$H,""),"")</f>
        <v>Ja</v>
      </c>
      <c r="H6" s="4">
        <f t="shared" si="0"/>
        <v>15</v>
      </c>
      <c r="I6" s="4" t="b">
        <f t="shared" si="1"/>
        <v>1</v>
      </c>
      <c r="J6" s="4" t="b">
        <f t="shared" si="2"/>
        <v>0</v>
      </c>
      <c r="K6" s="4"/>
      <c r="L6" s="4"/>
    </row>
    <row r="7" spans="1:12" x14ac:dyDescent="0.2">
      <c r="A7" s="4" t="s">
        <v>71</v>
      </c>
      <c r="B7" s="4" t="s">
        <v>105</v>
      </c>
      <c r="C7" s="4" t="s">
        <v>104</v>
      </c>
      <c r="D7" s="4">
        <v>2</v>
      </c>
      <c r="E7" s="4">
        <f>IFERROR(_xlfn.XLOOKUP(A7,Kriterien!$A:$A,Kriterien!$G:$G,""),"")</f>
        <v>5</v>
      </c>
      <c r="F7" s="4" t="str">
        <f>IFERROR(_xlfn.XLOOKUP(A7,Kriterien!$A:$A,Kriterien!$F:$F,""),"")</f>
        <v>Muss</v>
      </c>
      <c r="G7" s="4" t="str">
        <f>IFERROR(_xlfn.XLOOKUP(A7,Kriterien!$A:$A,Kriterien!$H:$H,""),"")</f>
        <v>Ja</v>
      </c>
      <c r="H7" s="4">
        <f t="shared" si="0"/>
        <v>10</v>
      </c>
      <c r="I7" s="4" t="b">
        <f t="shared" si="1"/>
        <v>0</v>
      </c>
      <c r="J7" s="4" t="b">
        <f t="shared" si="2"/>
        <v>1</v>
      </c>
      <c r="K7" s="4"/>
      <c r="L7" s="4"/>
    </row>
    <row r="8" spans="1:12" x14ac:dyDescent="0.2">
      <c r="A8" s="4" t="s">
        <v>75</v>
      </c>
      <c r="B8" s="4" t="s">
        <v>106</v>
      </c>
      <c r="C8" s="4" t="s">
        <v>102</v>
      </c>
      <c r="D8" s="4">
        <v>2</v>
      </c>
      <c r="E8" s="4">
        <f>IFERROR(_xlfn.XLOOKUP(A8,Kriterien!$A:$A,Kriterien!$G:$G,""),"")</f>
        <v>5</v>
      </c>
      <c r="F8" s="4" t="str">
        <f>IFERROR(_xlfn.XLOOKUP(A8,Kriterien!$A:$A,Kriterien!$F:$F,""),"")</f>
        <v>Muss</v>
      </c>
      <c r="G8" s="4" t="str">
        <f>IFERROR(_xlfn.XLOOKUP(A8,Kriterien!$A:$A,Kriterien!$H:$H,""),"")</f>
        <v>Nein</v>
      </c>
      <c r="H8" s="4">
        <f t="shared" si="0"/>
        <v>10</v>
      </c>
      <c r="I8" s="4" t="b">
        <f t="shared" si="1"/>
        <v>0</v>
      </c>
      <c r="J8" s="4" t="str">
        <f>IF(G8="Ja", D8&lt;3, "")</f>
        <v/>
      </c>
      <c r="K8" s="4"/>
      <c r="L8" s="4"/>
    </row>
    <row r="9" spans="1:12" x14ac:dyDescent="0.2">
      <c r="A9" s="4" t="s">
        <v>75</v>
      </c>
      <c r="B9" s="4" t="s">
        <v>106</v>
      </c>
      <c r="C9" s="4" t="s">
        <v>103</v>
      </c>
      <c r="D9" s="4">
        <v>1</v>
      </c>
      <c r="E9" s="4">
        <f>IFERROR(_xlfn.XLOOKUP(A9,Kriterien!$A:$A,Kriterien!$G:$G,""),"")</f>
        <v>5</v>
      </c>
      <c r="F9" s="4" t="str">
        <f>IFERROR(_xlfn.XLOOKUP(A9,Kriterien!$A:$A,Kriterien!$F:$F,""),"")</f>
        <v>Muss</v>
      </c>
      <c r="G9" s="4" t="str">
        <f>IFERROR(_xlfn.XLOOKUP(A9,Kriterien!$A:$A,Kriterien!$H:$H,""),"")</f>
        <v>Nein</v>
      </c>
      <c r="H9" s="4">
        <f t="shared" si="0"/>
        <v>5</v>
      </c>
      <c r="I9" s="4" t="b">
        <f t="shared" si="1"/>
        <v>0</v>
      </c>
      <c r="J9" s="4" t="str">
        <f t="shared" si="2"/>
        <v/>
      </c>
      <c r="K9" s="4"/>
      <c r="L9" s="4"/>
    </row>
    <row r="10" spans="1:12" x14ac:dyDescent="0.2">
      <c r="A10" s="4" t="s">
        <v>75</v>
      </c>
      <c r="B10" s="4" t="s">
        <v>106</v>
      </c>
      <c r="C10" s="4" t="s">
        <v>104</v>
      </c>
      <c r="D10" s="4">
        <v>1</v>
      </c>
      <c r="E10" s="4">
        <f>IFERROR(_xlfn.XLOOKUP(A10,Kriterien!$A:$A,Kriterien!$G:$G,""),"")</f>
        <v>5</v>
      </c>
      <c r="F10" s="4" t="str">
        <f>IFERROR(_xlfn.XLOOKUP(A10,Kriterien!$A:$A,Kriterien!$F:$F,""),"")</f>
        <v>Muss</v>
      </c>
      <c r="G10" s="4" t="str">
        <f>IFERROR(_xlfn.XLOOKUP(A10,Kriterien!$A:$A,Kriterien!$H:$H,""),"")</f>
        <v>Nein</v>
      </c>
      <c r="H10" s="4">
        <f t="shared" si="0"/>
        <v>5</v>
      </c>
      <c r="I10" s="4" t="b">
        <f t="shared" si="1"/>
        <v>0</v>
      </c>
      <c r="J10" s="4" t="str">
        <f t="shared" si="2"/>
        <v/>
      </c>
      <c r="K10" s="4"/>
      <c r="L10" s="4"/>
    </row>
    <row r="11" spans="1:12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</sheetData>
  <conditionalFormatting sqref="A2:L15">
    <cfRule type="expression" dxfId="1" priority="1">
      <formula>$J2=TRUE</formula>
    </cfRule>
    <cfRule type="expression" dxfId="0" priority="2">
      <formula>AND($F2="Muss",$I2=FALSE)</formula>
    </cfRule>
  </conditionalFormatting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Listen!$B$2:$B$5</xm:f>
          </x14:formula1>
          <xm:sqref>D2:D15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showGridLines="0" workbookViewId="0">
      <pane ySplit="1" topLeftCell="A2" activePane="bottomLeft" state="frozen"/>
      <selection pane="bottomLeft" activeCell="A7" sqref="A7"/>
    </sheetView>
  </sheetViews>
  <sheetFormatPr baseColWidth="10" defaultColWidth="8.83203125" defaultRowHeight="15" x14ac:dyDescent="0.2"/>
  <cols>
    <col min="1" max="1" width="22" customWidth="1"/>
    <col min="2" max="3" width="18" customWidth="1"/>
    <col min="4" max="4" width="20" customWidth="1"/>
    <col min="5" max="5" width="18" customWidth="1"/>
    <col min="6" max="6" width="10" customWidth="1"/>
  </cols>
  <sheetData>
    <row r="1" spans="1:6" ht="22" customHeight="1" x14ac:dyDescent="0.2">
      <c r="A1" s="3" t="s">
        <v>11</v>
      </c>
      <c r="B1" s="3" t="s">
        <v>12</v>
      </c>
      <c r="C1" s="3" t="s">
        <v>13</v>
      </c>
      <c r="D1" s="3" t="s">
        <v>107</v>
      </c>
      <c r="E1" s="3" t="s">
        <v>14</v>
      </c>
      <c r="F1" s="3" t="s">
        <v>108</v>
      </c>
    </row>
    <row r="2" spans="1:6" x14ac:dyDescent="0.2">
      <c r="A2" s="4" t="s">
        <v>102</v>
      </c>
      <c r="B2" s="4">
        <f>IF(A2="","",SUMIFS(Bewertung!$H:$H,Bewertung!$C:$C,A2))</f>
        <v>30</v>
      </c>
      <c r="C2" s="14">
        <f>IF(A2="","",_xlfn.LET(_xlpm.v,A2,_xlpm.mTotal,COUNTIFS(Bewertung!$C:$C,_xlpm.v,Bewertung!$F:$F,"Muss"),_xlpm.mOK,COUNTIFS(Bewertung!$C:$C,_xlpm.v,Bewertung!$I:$I,TRUE),IF(_xlpm.mTotal=0,"—",ROUND(_xlpm.mOK/_xlpm.mTotal,2))))</f>
        <v>0</v>
      </c>
      <c r="D2" s="4">
        <f>IF(A2="","",_xlfn.LET(_xlpm.v,A2,_xlpm.mTotal,COUNTIFS(Bewertung!$C:$C,_xlpm.v,Bewertung!$F:$F,"Muss"),_xlpm.mOK,COUNTIFS(Bewertung!$C:$C,_xlpm.v,Bewertung!$I:$I,TRUE),_xlpm.mTotal-_xlpm.mOK))</f>
        <v>3</v>
      </c>
      <c r="E2" s="4" t="str">
        <f>IF(A2="","",IF(COUNTIFS(Bewertung!$C:$C,A2,Bewertung!$J:$J,TRUE)&gt;0,"Ja","Nein"))</f>
        <v>Ja</v>
      </c>
      <c r="F2" s="4">
        <f>IF(A2="","",RANK(B2,$B$2:$B$400,0))</f>
        <v>1</v>
      </c>
    </row>
    <row r="3" spans="1:6" x14ac:dyDescent="0.2">
      <c r="A3" s="4" t="s">
        <v>103</v>
      </c>
      <c r="B3" s="4">
        <f>IF(A3="","",SUMIFS(Bewertung!$H:$H,Bewertung!$C:$C,A3))</f>
        <v>25</v>
      </c>
      <c r="C3" s="14">
        <f>IF(A3="","",_xlfn.LET(_xlpm.v,A3,_xlpm.mTotal,COUNTIFS(Bewertung!$C:$C,_xlpm.v,Bewertung!$F:$F,"Muss"),_xlpm.mOK,COUNTIFS(Bewertung!$C:$C,_xlpm.v,Bewertung!$I:$I,TRUE),IF(_xlpm.mTotal=0,"—",ROUND(_xlpm.mOK/_xlpm.mTotal,2))))</f>
        <v>0.33</v>
      </c>
      <c r="D3" s="4">
        <f>IF(A3="","",_xlfn.LET(_xlpm.v,A3,_xlpm.mTotal,COUNTIFS(Bewertung!$C:$C,_xlpm.v,Bewertung!$F:$F,"Muss"),_xlpm.mOK,COUNTIFS(Bewertung!$C:$C,_xlpm.v,Bewertung!$I:$I,TRUE),_xlpm.mTotal-_xlpm.mOK))</f>
        <v>2</v>
      </c>
      <c r="E3" s="4" t="str">
        <f>IF(A3="","",IF(COUNTIFS(Bewertung!$C:$C,A3,Bewertung!$J:$J,TRUE)&gt;0,"Ja","Nein"))</f>
        <v>Ja</v>
      </c>
      <c r="F3" s="4">
        <f>IF(A3="","",RANK(B3,$B$2:$B$400,0))</f>
        <v>2</v>
      </c>
    </row>
    <row r="4" spans="1:6" x14ac:dyDescent="0.2">
      <c r="A4" s="4" t="s">
        <v>104</v>
      </c>
      <c r="B4" s="4">
        <f>IF(A4="","",SUMIFS(Bewertung!$H:$H,Bewertung!$C:$C,A4))</f>
        <v>20</v>
      </c>
      <c r="C4" s="14">
        <f>IF(A4="","",_xlfn.LET(_xlpm.v,A4,_xlpm.mTotal,COUNTIFS(Bewertung!$C:$C,_xlpm.v,Bewertung!$F:$F,"Muss"),_xlpm.mOK,COUNTIFS(Bewertung!$C:$C,_xlpm.v,Bewertung!$I:$I,TRUE),IF(_xlpm.mTotal=0,"—",ROUND(_xlpm.mOK/_xlpm.mTotal,2))))</f>
        <v>0</v>
      </c>
      <c r="D4" s="4">
        <f>IF(A4="","",_xlfn.LET(_xlpm.v,A4,_xlpm.mTotal,COUNTIFS(Bewertung!$C:$C,_xlpm.v,Bewertung!$F:$F,"Muss"),_xlpm.mOK,COUNTIFS(Bewertung!$C:$C,_xlpm.v,Bewertung!$I:$I,TRUE),_xlpm.mTotal-_xlpm.mOK))</f>
        <v>3</v>
      </c>
      <c r="E4" s="4" t="str">
        <f>IF(A4="","",IF(COUNTIFS(Bewertung!$C:$C,A4,Bewertung!$J:$J,TRUE)&gt;0,"Ja","Nein"))</f>
        <v>Ja</v>
      </c>
      <c r="F4" s="4">
        <f>IF(A4="","",RANK(B4,$B$2:$B$400,0))</f>
        <v>3</v>
      </c>
    </row>
    <row r="5" spans="1:6" x14ac:dyDescent="0.2">
      <c r="A5" s="4"/>
      <c r="B5" s="4" t="str">
        <f>IF(A5="","",SUMIFS(Bewertung!$H:$H,Bewertung!$C:$C,A5))</f>
        <v/>
      </c>
      <c r="C5" s="14" t="str">
        <f>IF(A5="","",_xludf.LET(v,A5,mTotal,COUNTIFS(Bewertung!$C:$C,v,Bewertung!$F:$F,"Muss"),mOK,COUNTIFS(Bewertung!$C:$C,v,Bewertung!$I:$I,TRUE),IF(mTotal=0,"—",ROUND(mOK/mTotal,2))))</f>
        <v/>
      </c>
      <c r="D5" s="4" t="str">
        <f>IF(A5="","",_xludf.LET(v,A5,mTotal,COUNTIFS(Bewertung!$C:$C,v,Bewertung!$F:$F,"Muss"),mOK,COUNTIFS(Bewertung!$C:$C,v,Bewertung!$I:$I,TRUE),mTotal-mOK))</f>
        <v/>
      </c>
      <c r="E5" s="4" t="str">
        <f>IF(A5="","",IF(COUNTIFS(Bewertung!$C:$C,A5,Bewertung!$J:$J,TRUE)&gt;0,"Ja","Nein"))</f>
        <v/>
      </c>
      <c r="F5" s="4"/>
    </row>
    <row r="6" spans="1:6" x14ac:dyDescent="0.2">
      <c r="A6" s="4"/>
      <c r="B6" s="4" t="str">
        <f>IF(A6="","",SUMIFS(Bewertung!$H:$H,Bewertung!$C:$C,A6))</f>
        <v/>
      </c>
      <c r="C6" s="14" t="str">
        <f>IF(A6="","",_xludf.LET(v,A6,mTotal,COUNTIFS(Bewertung!$C:$C,v,Bewertung!$F:$F,"Muss"),mOK,COUNTIFS(Bewertung!$C:$C,v,Bewertung!$I:$I,TRUE),IF(mTotal=0,"—",ROUND(mOK/mTotal,2))))</f>
        <v/>
      </c>
      <c r="D6" s="4" t="str">
        <f>IF(A6="","",_xludf.LET(v,A6,mTotal,COUNTIFS(Bewertung!$C:$C,v,Bewertung!$F:$F,"Muss"),mOK,COUNTIFS(Bewertung!$C:$C,v,Bewertung!$I:$I,TRUE),mTotal-mOK))</f>
        <v/>
      </c>
      <c r="E6" s="4" t="str">
        <f>IF(A6="","",IF(COUNTIFS(Bewertung!$C:$C,A6,Bewertung!$J:$J,TRUE)&gt;0,"Ja","Nein"))</f>
        <v/>
      </c>
      <c r="F6" s="4"/>
    </row>
    <row r="7" spans="1:6" x14ac:dyDescent="0.2">
      <c r="A7" s="4"/>
      <c r="B7" s="4" t="str">
        <f>IF(A7="","",SUMIFS(Bewertung!$H:$H,Bewertung!$C:$C,A7))</f>
        <v/>
      </c>
      <c r="C7" s="14" t="str">
        <f>IF(A7="","",_xludf.LET(v,A7,mTotal,COUNTIFS(Bewertung!$C:$C,v,Bewertung!$F:$F,"Muss"),mOK,COUNTIFS(Bewertung!$C:$C,v,Bewertung!$I:$I,TRUE),IF(mTotal=0,"—",ROUND(mOK/mTotal,2))))</f>
        <v/>
      </c>
      <c r="D7" s="4" t="str">
        <f>IF(A7="","",_xludf.LET(v,A7,mTotal,COUNTIFS(Bewertung!$C:$C,v,Bewertung!$F:$F,"Muss"),mOK,COUNTIFS(Bewertung!$C:$C,v,Bewertung!$I:$I,TRUE),mTotal-mOK))</f>
        <v/>
      </c>
      <c r="E7" s="4" t="str">
        <f>IF(A7="","",IF(COUNTIFS(Bewertung!$C:$C,A7,Bewertung!$J:$J,TRUE)&gt;0,"Ja","Nein"))</f>
        <v/>
      </c>
      <c r="F7" s="4"/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showGridLines="0" workbookViewId="0">
      <pane ySplit="1" topLeftCell="A2" activePane="bottomLeft" state="frozen"/>
      <selection pane="bottomLeft" activeCell="A6" sqref="A6"/>
    </sheetView>
  </sheetViews>
  <sheetFormatPr baseColWidth="10" defaultColWidth="8.83203125" defaultRowHeight="15" x14ac:dyDescent="0.2"/>
  <cols>
    <col min="1" max="1" width="22" customWidth="1"/>
    <col min="2" max="2" width="59" customWidth="1"/>
    <col min="3" max="3" width="20" customWidth="1"/>
    <col min="4" max="4" width="28" customWidth="1"/>
    <col min="5" max="5" width="14" customWidth="1"/>
    <col min="6" max="6" width="12" customWidth="1"/>
    <col min="7" max="7" width="16" customWidth="1"/>
    <col min="8" max="8" width="26" customWidth="1"/>
  </cols>
  <sheetData>
    <row r="1" spans="1:8" ht="22" customHeight="1" x14ac:dyDescent="0.2">
      <c r="A1" s="3" t="s">
        <v>109</v>
      </c>
      <c r="B1" s="3" t="s">
        <v>110</v>
      </c>
      <c r="C1" s="3" t="s">
        <v>111</v>
      </c>
      <c r="D1" s="3" t="s">
        <v>112</v>
      </c>
      <c r="E1" s="3" t="s">
        <v>63</v>
      </c>
      <c r="F1" s="3" t="s">
        <v>113</v>
      </c>
      <c r="G1" s="3" t="s">
        <v>114</v>
      </c>
      <c r="H1" s="3" t="s">
        <v>64</v>
      </c>
    </row>
    <row r="2" spans="1:8" x14ac:dyDescent="0.2">
      <c r="A2" s="4" t="s">
        <v>34</v>
      </c>
      <c r="B2" s="4" t="s">
        <v>115</v>
      </c>
      <c r="C2" s="4" t="s">
        <v>116</v>
      </c>
      <c r="D2" s="4"/>
      <c r="E2" s="4" t="s">
        <v>117</v>
      </c>
      <c r="F2" s="4" t="s">
        <v>118</v>
      </c>
      <c r="G2" s="4"/>
      <c r="H2" s="4"/>
    </row>
    <row r="3" spans="1:8" x14ac:dyDescent="0.2">
      <c r="A3" s="4" t="s">
        <v>119</v>
      </c>
      <c r="B3" s="4" t="s">
        <v>120</v>
      </c>
      <c r="C3" s="4"/>
      <c r="D3" s="4"/>
      <c r="E3" s="4" t="s">
        <v>85</v>
      </c>
      <c r="F3" s="4" t="s">
        <v>118</v>
      </c>
      <c r="G3" s="4"/>
      <c r="H3" s="4"/>
    </row>
    <row r="4" spans="1:8" x14ac:dyDescent="0.2">
      <c r="A4" s="4" t="s">
        <v>121</v>
      </c>
      <c r="B4" s="4" t="s">
        <v>122</v>
      </c>
      <c r="C4" s="4"/>
      <c r="D4" s="4"/>
      <c r="E4" s="4" t="s">
        <v>123</v>
      </c>
      <c r="F4" s="4" t="s">
        <v>118</v>
      </c>
      <c r="G4" s="4"/>
      <c r="H4" s="4"/>
    </row>
    <row r="5" spans="1:8" x14ac:dyDescent="0.2">
      <c r="A5" s="4" t="s">
        <v>87</v>
      </c>
      <c r="B5" s="4" t="s">
        <v>124</v>
      </c>
      <c r="C5" s="4"/>
      <c r="D5" s="4"/>
      <c r="E5" s="4" t="s">
        <v>125</v>
      </c>
      <c r="F5" s="4" t="s">
        <v>118</v>
      </c>
      <c r="G5" s="4"/>
      <c r="H5" s="4"/>
    </row>
    <row r="6" spans="1:8" x14ac:dyDescent="0.2">
      <c r="A6" s="4" t="s">
        <v>48</v>
      </c>
      <c r="B6" s="4" t="s">
        <v>126</v>
      </c>
      <c r="C6" s="4"/>
      <c r="D6" s="4"/>
      <c r="E6" s="4" t="s">
        <v>127</v>
      </c>
      <c r="F6" s="4" t="s">
        <v>118</v>
      </c>
      <c r="G6" s="4"/>
      <c r="H6" s="4"/>
    </row>
    <row r="7" spans="1:8" x14ac:dyDescent="0.2">
      <c r="A7" s="4"/>
      <c r="B7" s="4"/>
      <c r="C7" s="4"/>
      <c r="D7" s="4"/>
      <c r="E7" s="4"/>
      <c r="F7" s="4"/>
      <c r="G7" s="4"/>
      <c r="H7" s="4"/>
    </row>
    <row r="8" spans="1:8" x14ac:dyDescent="0.2">
      <c r="A8" s="4"/>
      <c r="B8" s="4"/>
      <c r="C8" s="4"/>
      <c r="D8" s="4"/>
      <c r="E8" s="4"/>
      <c r="F8" s="4"/>
      <c r="G8" s="4"/>
      <c r="H8" s="4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4"/>
      <c r="B10" s="4"/>
      <c r="C10" s="4"/>
      <c r="D10" s="4"/>
      <c r="E10" s="4"/>
      <c r="F10" s="4"/>
      <c r="G10" s="4"/>
      <c r="H10" s="4"/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"/>
  <sheetViews>
    <sheetView showGridLines="0" workbookViewId="0">
      <pane ySplit="1" topLeftCell="A2" activePane="bottomLeft" state="frozen"/>
      <selection pane="bottomLeft" activeCell="A4" sqref="A4"/>
    </sheetView>
  </sheetViews>
  <sheetFormatPr baseColWidth="10" defaultColWidth="8.83203125" defaultRowHeight="15" x14ac:dyDescent="0.2"/>
  <cols>
    <col min="1" max="1" width="36" customWidth="1"/>
    <col min="2" max="3" width="16" customWidth="1"/>
    <col min="4" max="4" width="10" customWidth="1"/>
    <col min="5" max="5" width="16" customWidth="1"/>
    <col min="6" max="6" width="30" customWidth="1"/>
    <col min="7" max="7" width="14" customWidth="1"/>
  </cols>
  <sheetData>
    <row r="1" spans="1:7" ht="22" customHeight="1" x14ac:dyDescent="0.2">
      <c r="A1" s="3" t="s">
        <v>128</v>
      </c>
      <c r="B1" s="3" t="s">
        <v>129</v>
      </c>
      <c r="C1" s="3" t="s">
        <v>130</v>
      </c>
      <c r="D1" s="3" t="s">
        <v>25</v>
      </c>
      <c r="E1" s="3" t="s">
        <v>63</v>
      </c>
      <c r="F1" s="3" t="s">
        <v>131</v>
      </c>
      <c r="G1" s="3" t="s">
        <v>132</v>
      </c>
    </row>
    <row r="2" spans="1:7" x14ac:dyDescent="0.2">
      <c r="A2" s="4" t="s">
        <v>133</v>
      </c>
      <c r="B2" s="4">
        <v>4</v>
      </c>
      <c r="C2" s="4">
        <v>5</v>
      </c>
      <c r="D2" s="4">
        <f>B2*C2</f>
        <v>20</v>
      </c>
      <c r="E2" s="4" t="s">
        <v>70</v>
      </c>
      <c r="F2" s="4" t="s">
        <v>134</v>
      </c>
      <c r="G2" s="4" t="s">
        <v>135</v>
      </c>
    </row>
    <row r="3" spans="1:7" x14ac:dyDescent="0.2">
      <c r="A3" s="4" t="s">
        <v>136</v>
      </c>
      <c r="B3" s="4">
        <v>3</v>
      </c>
      <c r="C3" s="4">
        <v>4</v>
      </c>
      <c r="D3" s="4">
        <f>B3*C3</f>
        <v>12</v>
      </c>
      <c r="E3" s="4" t="s">
        <v>137</v>
      </c>
      <c r="F3" s="4" t="s">
        <v>138</v>
      </c>
      <c r="G3" s="4" t="s">
        <v>135</v>
      </c>
    </row>
    <row r="4" spans="1:7" x14ac:dyDescent="0.2">
      <c r="A4" s="4" t="s">
        <v>139</v>
      </c>
      <c r="B4" s="4">
        <v>2</v>
      </c>
      <c r="C4" s="4">
        <v>5</v>
      </c>
      <c r="D4" s="4">
        <f>B4*C4</f>
        <v>10</v>
      </c>
      <c r="E4" s="4" t="s">
        <v>91</v>
      </c>
      <c r="F4" s="4" t="s">
        <v>140</v>
      </c>
      <c r="G4" s="4" t="s">
        <v>135</v>
      </c>
    </row>
    <row r="5" spans="1:7" x14ac:dyDescent="0.2">
      <c r="A5" s="4"/>
      <c r="B5" s="4"/>
      <c r="C5" s="4"/>
      <c r="D5" s="4"/>
      <c r="E5" s="4"/>
      <c r="F5" s="4"/>
      <c r="G5" s="4"/>
    </row>
    <row r="6" spans="1:7" x14ac:dyDescent="0.2">
      <c r="A6" s="4"/>
      <c r="B6" s="4"/>
      <c r="C6" s="4"/>
      <c r="D6" s="4"/>
      <c r="E6" s="4"/>
      <c r="F6" s="4"/>
      <c r="G6" s="4"/>
    </row>
    <row r="7" spans="1:7" x14ac:dyDescent="0.2">
      <c r="A7" s="4"/>
      <c r="B7" s="4"/>
      <c r="C7" s="4"/>
      <c r="D7" s="4"/>
      <c r="E7" s="4"/>
      <c r="F7" s="4"/>
      <c r="G7" s="4"/>
    </row>
    <row r="8" spans="1:7" x14ac:dyDescent="0.2">
      <c r="A8" s="4"/>
      <c r="B8" s="4"/>
      <c r="C8" s="4"/>
      <c r="D8" s="4"/>
      <c r="E8" s="4"/>
      <c r="F8" s="4"/>
      <c r="G8" s="4"/>
    </row>
    <row r="9" spans="1:7" x14ac:dyDescent="0.2">
      <c r="A9" s="4"/>
      <c r="B9" s="4"/>
      <c r="C9" s="4"/>
      <c r="D9" s="4"/>
      <c r="E9" s="4"/>
      <c r="F9" s="4"/>
      <c r="G9" s="4"/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3"/>
  <sheetViews>
    <sheetView showGridLines="0" workbookViewId="0">
      <pane ySplit="1" topLeftCell="A2" activePane="bottomLeft" state="frozen"/>
      <selection pane="bottomLeft" activeCell="A13" sqref="A13"/>
    </sheetView>
  </sheetViews>
  <sheetFormatPr baseColWidth="10" defaultColWidth="8.83203125" defaultRowHeight="15" x14ac:dyDescent="0.2"/>
  <cols>
    <col min="1" max="1" width="14" customWidth="1"/>
    <col min="2" max="2" width="26" customWidth="1"/>
    <col min="3" max="3" width="18" customWidth="1"/>
    <col min="4" max="4" width="34" customWidth="1"/>
    <col min="5" max="5" width="30" customWidth="1"/>
    <col min="6" max="6" width="14" customWidth="1"/>
    <col min="7" max="7" width="12" customWidth="1"/>
  </cols>
  <sheetData>
    <row r="1" spans="1:7" ht="22" customHeight="1" x14ac:dyDescent="0.2">
      <c r="A1" s="3" t="s">
        <v>141</v>
      </c>
      <c r="B1" s="3" t="s">
        <v>142</v>
      </c>
      <c r="C1" s="3" t="s">
        <v>143</v>
      </c>
      <c r="D1" s="3" t="s">
        <v>144</v>
      </c>
      <c r="E1" s="3" t="s">
        <v>145</v>
      </c>
      <c r="F1" s="3" t="s">
        <v>63</v>
      </c>
      <c r="G1" s="3" t="s">
        <v>132</v>
      </c>
    </row>
    <row r="2" spans="1:7" x14ac:dyDescent="0.2">
      <c r="A2" s="4" t="s">
        <v>146</v>
      </c>
      <c r="B2" s="4" t="s">
        <v>147</v>
      </c>
      <c r="C2" s="4" t="s">
        <v>148</v>
      </c>
      <c r="D2" s="4" t="s">
        <v>149</v>
      </c>
      <c r="E2" s="4" t="s">
        <v>150</v>
      </c>
      <c r="F2" s="4" t="s">
        <v>137</v>
      </c>
      <c r="G2" s="4" t="s">
        <v>135</v>
      </c>
    </row>
    <row r="3" spans="1:7" x14ac:dyDescent="0.2">
      <c r="A3" s="4"/>
      <c r="B3" s="4"/>
      <c r="C3" s="4"/>
      <c r="D3" s="4"/>
      <c r="E3" s="4"/>
      <c r="F3" s="4"/>
      <c r="G3" s="4"/>
    </row>
    <row r="4" spans="1:7" x14ac:dyDescent="0.2">
      <c r="A4" s="4"/>
      <c r="B4" s="4"/>
      <c r="C4" s="4"/>
      <c r="D4" s="4"/>
      <c r="E4" s="4"/>
      <c r="F4" s="4"/>
      <c r="G4" s="4"/>
    </row>
    <row r="5" spans="1:7" x14ac:dyDescent="0.2">
      <c r="A5" s="4"/>
      <c r="B5" s="4"/>
      <c r="C5" s="4"/>
      <c r="D5" s="4"/>
      <c r="E5" s="4"/>
      <c r="F5" s="4"/>
      <c r="G5" s="4"/>
    </row>
    <row r="6" spans="1:7" x14ac:dyDescent="0.2">
      <c r="A6" s="4"/>
      <c r="B6" s="4"/>
      <c r="C6" s="4"/>
      <c r="D6" s="4"/>
      <c r="E6" s="4"/>
      <c r="F6" s="4"/>
      <c r="G6" s="4"/>
    </row>
    <row r="7" spans="1:7" x14ac:dyDescent="0.2">
      <c r="A7" s="4"/>
      <c r="B7" s="4"/>
      <c r="C7" s="4"/>
      <c r="D7" s="4"/>
      <c r="E7" s="4"/>
      <c r="F7" s="4"/>
      <c r="G7" s="4"/>
    </row>
    <row r="8" spans="1:7" x14ac:dyDescent="0.2">
      <c r="A8" s="4"/>
      <c r="B8" s="4"/>
      <c r="C8" s="4"/>
      <c r="D8" s="4"/>
      <c r="E8" s="4"/>
      <c r="F8" s="4"/>
      <c r="G8" s="4"/>
    </row>
    <row r="9" spans="1:7" x14ac:dyDescent="0.2">
      <c r="A9" s="4"/>
      <c r="B9" s="4"/>
      <c r="C9" s="4"/>
      <c r="D9" s="4"/>
      <c r="E9" s="4"/>
      <c r="F9" s="4"/>
      <c r="G9" s="4"/>
    </row>
    <row r="10" spans="1:7" x14ac:dyDescent="0.2">
      <c r="A10" s="4"/>
      <c r="B10" s="4"/>
      <c r="C10" s="4"/>
      <c r="D10" s="4"/>
      <c r="E10" s="4"/>
      <c r="F10" s="4"/>
      <c r="G10" s="4"/>
    </row>
    <row r="11" spans="1:7" x14ac:dyDescent="0.2">
      <c r="A11" s="4"/>
      <c r="B11" s="4"/>
      <c r="C11" s="4"/>
      <c r="D11" s="4"/>
      <c r="E11" s="4"/>
      <c r="F11" s="4"/>
      <c r="G11" s="4"/>
    </row>
    <row r="12" spans="1:7" x14ac:dyDescent="0.2">
      <c r="A12" s="4"/>
      <c r="B12" s="4"/>
      <c r="C12" s="4"/>
      <c r="D12" s="4"/>
      <c r="E12" s="4"/>
      <c r="F12" s="4"/>
      <c r="G12" s="4"/>
    </row>
    <row r="13" spans="1:7" x14ac:dyDescent="0.2">
      <c r="A13" s="4"/>
      <c r="B13" s="4"/>
      <c r="C13" s="4"/>
      <c r="D13" s="4"/>
      <c r="E13" s="4"/>
      <c r="F13" s="4"/>
      <c r="G13" s="4"/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"/>
  <sheetViews>
    <sheetView showGridLines="0" workbookViewId="0">
      <pane ySplit="1" topLeftCell="A2" activePane="bottomLeft" state="frozen"/>
      <selection pane="bottomLeft"/>
    </sheetView>
  </sheetViews>
  <sheetFormatPr baseColWidth="10" defaultColWidth="8.83203125" defaultRowHeight="15" x14ac:dyDescent="0.2"/>
  <cols>
    <col min="1" max="1" width="34" customWidth="1"/>
    <col min="2" max="5" width="12" customWidth="1"/>
    <col min="6" max="6" width="16" customWidth="1"/>
    <col min="7" max="7" width="14" customWidth="1"/>
  </cols>
  <sheetData>
    <row r="1" spans="1:7" ht="22" customHeight="1" x14ac:dyDescent="0.2">
      <c r="A1" s="3" t="s">
        <v>151</v>
      </c>
      <c r="B1" s="3" t="s">
        <v>152</v>
      </c>
      <c r="C1" s="3" t="s">
        <v>153</v>
      </c>
      <c r="D1" s="3" t="s">
        <v>154</v>
      </c>
      <c r="E1" s="3" t="s">
        <v>155</v>
      </c>
      <c r="F1" s="3" t="s">
        <v>156</v>
      </c>
      <c r="G1" s="3" t="s">
        <v>157</v>
      </c>
    </row>
    <row r="2" spans="1:7" x14ac:dyDescent="0.2">
      <c r="A2" s="4" t="s">
        <v>158</v>
      </c>
      <c r="B2" s="4" t="s">
        <v>102</v>
      </c>
      <c r="C2" s="4" t="s">
        <v>159</v>
      </c>
      <c r="D2" s="4" t="s">
        <v>104</v>
      </c>
      <c r="E2" s="4" t="s">
        <v>104</v>
      </c>
      <c r="F2" s="4" t="s">
        <v>104</v>
      </c>
      <c r="G2" s="4" t="s">
        <v>160</v>
      </c>
    </row>
    <row r="3" spans="1:7" x14ac:dyDescent="0.2">
      <c r="A3" s="4" t="s">
        <v>161</v>
      </c>
      <c r="B3" s="4" t="s">
        <v>160</v>
      </c>
      <c r="C3" s="4" t="s">
        <v>102</v>
      </c>
      <c r="D3" s="4" t="s">
        <v>104</v>
      </c>
      <c r="E3" s="4" t="s">
        <v>104</v>
      </c>
      <c r="F3" s="4" t="s">
        <v>104</v>
      </c>
      <c r="G3" s="4" t="s">
        <v>104</v>
      </c>
    </row>
    <row r="4" spans="1:7" x14ac:dyDescent="0.2">
      <c r="A4" s="4" t="s">
        <v>162</v>
      </c>
      <c r="B4" s="4" t="s">
        <v>160</v>
      </c>
      <c r="C4" s="4" t="s">
        <v>102</v>
      </c>
      <c r="D4" s="4" t="s">
        <v>159</v>
      </c>
      <c r="E4" s="4" t="s">
        <v>104</v>
      </c>
      <c r="F4" s="4" t="s">
        <v>160</v>
      </c>
      <c r="G4" s="4" t="s">
        <v>160</v>
      </c>
    </row>
    <row r="5" spans="1:7" x14ac:dyDescent="0.2">
      <c r="A5" s="4" t="s">
        <v>163</v>
      </c>
      <c r="B5" s="4" t="s">
        <v>160</v>
      </c>
      <c r="C5" s="4" t="s">
        <v>102</v>
      </c>
      <c r="D5" s="4" t="s">
        <v>159</v>
      </c>
      <c r="E5" s="4" t="s">
        <v>159</v>
      </c>
      <c r="F5" s="4" t="s">
        <v>104</v>
      </c>
      <c r="G5" s="4" t="s">
        <v>104</v>
      </c>
    </row>
    <row r="6" spans="1:7" x14ac:dyDescent="0.2">
      <c r="A6" s="4" t="s">
        <v>164</v>
      </c>
      <c r="B6" s="4" t="s">
        <v>160</v>
      </c>
      <c r="C6" s="4" t="s">
        <v>104</v>
      </c>
      <c r="D6" s="4" t="s">
        <v>104</v>
      </c>
      <c r="E6" s="4" t="s">
        <v>160</v>
      </c>
      <c r="F6" s="4" t="s">
        <v>102</v>
      </c>
      <c r="G6" s="4" t="s">
        <v>104</v>
      </c>
    </row>
    <row r="7" spans="1:7" x14ac:dyDescent="0.2">
      <c r="A7" s="4" t="s">
        <v>165</v>
      </c>
      <c r="B7" s="4" t="s">
        <v>102</v>
      </c>
      <c r="C7" s="4" t="s">
        <v>104</v>
      </c>
      <c r="D7" s="4" t="s">
        <v>104</v>
      </c>
      <c r="E7" s="4" t="s">
        <v>104</v>
      </c>
      <c r="F7" s="4" t="s">
        <v>104</v>
      </c>
      <c r="G7" s="4" t="s">
        <v>102</v>
      </c>
    </row>
    <row r="8" spans="1:7" x14ac:dyDescent="0.2">
      <c r="A8" s="4" t="s">
        <v>166</v>
      </c>
      <c r="B8" s="4" t="s">
        <v>102</v>
      </c>
      <c r="C8" s="4" t="s">
        <v>159</v>
      </c>
      <c r="D8" s="4" t="s">
        <v>160</v>
      </c>
      <c r="E8" s="4" t="s">
        <v>160</v>
      </c>
      <c r="F8" s="4" t="s">
        <v>160</v>
      </c>
      <c r="G8" s="4" t="s">
        <v>160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"/>
  <sheetViews>
    <sheetView showGridLines="0" workbookViewId="0">
      <selection sqref="A1:G1"/>
    </sheetView>
  </sheetViews>
  <sheetFormatPr baseColWidth="10" defaultColWidth="8.83203125" defaultRowHeight="15" x14ac:dyDescent="0.2"/>
  <cols>
    <col min="1" max="1" width="120" customWidth="1"/>
  </cols>
  <sheetData>
    <row r="1" spans="1:7" x14ac:dyDescent="0.2">
      <c r="A1" s="8" t="s">
        <v>167</v>
      </c>
      <c r="B1" s="9"/>
      <c r="C1" s="9"/>
      <c r="D1" s="9"/>
      <c r="E1" s="9"/>
      <c r="F1" s="9"/>
      <c r="G1" s="9"/>
    </row>
    <row r="2" spans="1:7" x14ac:dyDescent="0.2">
      <c r="A2" s="10" t="s">
        <v>168</v>
      </c>
      <c r="B2" s="11"/>
      <c r="C2" s="11"/>
      <c r="D2" s="11"/>
      <c r="E2" s="11"/>
      <c r="F2" s="11"/>
      <c r="G2" s="11"/>
    </row>
    <row r="3" spans="1:7" x14ac:dyDescent="0.2">
      <c r="A3" s="12" t="s">
        <v>169</v>
      </c>
      <c r="B3" s="13"/>
      <c r="C3" s="13"/>
      <c r="D3" s="13"/>
      <c r="E3" s="13"/>
      <c r="F3" s="13"/>
      <c r="G3" s="13"/>
    </row>
    <row r="4" spans="1:7" x14ac:dyDescent="0.2">
      <c r="A4" s="12" t="s">
        <v>170</v>
      </c>
      <c r="B4" s="13"/>
      <c r="C4" s="13"/>
      <c r="D4" s="13"/>
      <c r="E4" s="13"/>
      <c r="F4" s="13"/>
      <c r="G4" s="13"/>
    </row>
    <row r="5" spans="1:7" x14ac:dyDescent="0.2">
      <c r="A5" s="12" t="s">
        <v>171</v>
      </c>
      <c r="B5" s="13"/>
      <c r="C5" s="13"/>
      <c r="D5" s="13"/>
      <c r="E5" s="13"/>
      <c r="F5" s="13"/>
      <c r="G5" s="13"/>
    </row>
    <row r="6" spans="1:7" x14ac:dyDescent="0.2">
      <c r="A6" s="12" t="s">
        <v>172</v>
      </c>
      <c r="B6" s="13"/>
      <c r="C6" s="13"/>
      <c r="D6" s="13"/>
      <c r="E6" s="13"/>
      <c r="F6" s="13"/>
      <c r="G6" s="13"/>
    </row>
    <row r="7" spans="1:7" x14ac:dyDescent="0.2">
      <c r="A7" s="12" t="s">
        <v>173</v>
      </c>
      <c r="B7" s="13"/>
      <c r="C7" s="13"/>
      <c r="D7" s="13"/>
      <c r="E7" s="13"/>
      <c r="F7" s="13"/>
      <c r="G7" s="13"/>
    </row>
    <row r="8" spans="1:7" x14ac:dyDescent="0.2">
      <c r="A8" s="12" t="s">
        <v>174</v>
      </c>
      <c r="B8" s="13"/>
      <c r="C8" s="13"/>
      <c r="D8" s="13"/>
      <c r="E8" s="13"/>
      <c r="F8" s="13"/>
      <c r="G8" s="13"/>
    </row>
  </sheetData>
  <mergeCells count="8">
    <mergeCell ref="A6:G6"/>
    <mergeCell ref="A7:G7"/>
    <mergeCell ref="A8:G8"/>
    <mergeCell ref="A1:G1"/>
    <mergeCell ref="A2:G2"/>
    <mergeCell ref="A3:G3"/>
    <mergeCell ref="A4:G4"/>
    <mergeCell ref="A5:G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Übersicht</vt:lpstr>
      <vt:lpstr>Listen</vt:lpstr>
      <vt:lpstr>Kriterien</vt:lpstr>
      <vt:lpstr>Bewertung</vt:lpstr>
      <vt:lpstr>Shortlist</vt:lpstr>
      <vt:lpstr>PoV-Plan</vt:lpstr>
      <vt:lpstr>Risiken</vt:lpstr>
      <vt:lpstr>Decision-Log</vt:lpstr>
      <vt:lpstr>RACI</vt:lpstr>
      <vt:lpstr>README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Marcel Panzer</cp:lastModifiedBy>
  <dcterms:created xsi:type="dcterms:W3CDTF">2025-08-25T18:12:21Z</dcterms:created>
  <dcterms:modified xsi:type="dcterms:W3CDTF">2025-08-25T19:05:14Z</dcterms:modified>
</cp:coreProperties>
</file>